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3" i="11"/>
  <c r="D10" i="20" s="1"/>
  <c r="D14" i="20" s="1"/>
  <c r="G13" i="11"/>
  <c r="D23" i="7" l="1"/>
  <c r="F23" i="7" s="1"/>
  <c r="C11" i="2" s="1"/>
  <c r="D22" i="7"/>
  <c r="F22" i="7" s="1"/>
  <c r="C10" i="2" s="1"/>
  <c r="G11" i="27" l="1"/>
  <c r="E18" i="15" l="1"/>
  <c r="F11" i="21"/>
  <c r="F12" i="21" s="1"/>
  <c r="C15" i="2" s="1"/>
  <c r="D11" i="21"/>
  <c r="D12" i="21" s="1"/>
  <c r="C14" i="2" s="1"/>
  <c r="C9" i="2"/>
  <c r="E14" i="19"/>
  <c r="E15" i="19" s="1"/>
  <c r="C22" i="2" l="1"/>
  <c r="E22" i="2" s="1"/>
  <c r="C15" i="22"/>
  <c r="E15" i="22" s="1"/>
  <c r="C15" i="23"/>
  <c r="E15" i="23" s="1"/>
  <c r="C16" i="15"/>
  <c r="E16" i="15" s="1"/>
  <c r="G13" i="10"/>
  <c r="G11" i="10" l="1"/>
  <c r="E12" i="11" l="1"/>
  <c r="D15" i="20" l="1"/>
  <c r="C12" i="2" s="1"/>
  <c r="C18" i="2" s="1"/>
  <c r="C12" i="15" l="1"/>
  <c r="C11" i="22" s="1"/>
  <c r="C11" i="23" s="1"/>
  <c r="E11" i="11"/>
  <c r="E10" i="11" l="1"/>
  <c r="E13" i="11" s="1"/>
  <c r="F10" i="20" s="1"/>
  <c r="F14" i="20" s="1"/>
  <c r="F15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1" i="15" l="1"/>
  <c r="C14" i="15" s="1"/>
  <c r="E14" i="15" s="1"/>
  <c r="E21" i="15" l="1"/>
  <c r="C8" i="22"/>
  <c r="C9" i="22" l="1"/>
  <c r="C10" i="22" s="1"/>
  <c r="C13" i="22" l="1"/>
  <c r="E13" i="22" s="1"/>
  <c r="E16" i="22" l="1"/>
  <c r="C8" i="23"/>
  <c r="C9" i="23" l="1"/>
  <c r="C10" i="23" l="1"/>
  <c r="C13" i="23" s="1"/>
  <c r="E13" i="23" s="1"/>
  <c r="E16" i="23" s="1"/>
</calcChain>
</file>

<file path=xl/sharedStrings.xml><?xml version="1.0" encoding="utf-8"?>
<sst xmlns="http://schemas.openxmlformats.org/spreadsheetml/2006/main" count="321" uniqueCount="162">
  <si>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</si>
  <si>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</si>
  <si>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</si>
  <si>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</si>
  <si>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</si>
  <si>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</si>
  <si>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</si>
  <si>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</si>
  <si>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</si>
  <si>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</si>
  <si>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</si>
  <si>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</si>
  <si>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</si>
  <si>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</si>
  <si>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</si>
  <si>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</si>
  <si>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</si>
  <si>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</si>
  <si>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</si>
  <si>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</si>
  <si>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</si>
  <si>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</si>
  <si>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</si>
  <si>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</si>
  <si>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</si>
  <si>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</si>
  <si>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</si>
  <si>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</si>
  <si>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</si>
  <si>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</si>
  <si>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</si>
  <si>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</si>
  <si>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</si>
  <si>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</si>
  <si>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</si>
  <si>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</si>
  <si>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</si>
  <si>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</si>
  <si>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</si>
  <si>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</si>
  <si>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</si>
  <si>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</si>
  <si>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</si>
  <si>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</si>
  <si>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</si>
  <si>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</si>
  <si>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</si>
  <si>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</si>
  <si>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</si>
  <si>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</si>
  <si>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</si>
  <si>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</si>
  <si>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</si>
  <si>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</si>
  <si>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</si>
  <si>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</si>
  <si>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</si>
  <si>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</si>
  <si>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</si>
  <si>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</si>
  <si>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</si>
  <si>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</si>
  <si>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</si>
  <si>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</si>
  <si>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</si>
  <si>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</si>
  <si>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</si>
  <si>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</si>
  <si>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</si>
  <si>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</si>
  <si>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</si>
  <si>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</si>
  <si>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</si>
  <si>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</si>
  <si>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</si>
  <si>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</si>
  <si>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</si>
  <si>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</si>
  <si>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</si>
  <si>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</si>
  <si>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</si>
  <si>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</si>
  <si>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</si>
  <si>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</si>
  <si>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</si>
  <si>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</si>
  <si>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</si>
  <si>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</si>
  <si>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</si>
  <si>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</si>
  <si>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</si>
  <si>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</si>
  <si>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</si>
  <si>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</si>
  <si>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</si>
  <si>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</si>
  <si>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</si>
  <si>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</si>
  <si>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</si>
  <si>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</si>
  <si>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</si>
  <si>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</si>
  <si>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</si>
  <si>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</si>
  <si>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</si>
  <si>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</si>
  <si>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</si>
  <si>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</si>
  <si>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</si>
  <si>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</si>
  <si>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</si>
  <si>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</si>
  <si>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</si>
  <si>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</si>
  <si>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</si>
  <si>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</si>
  <si>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</si>
  <si>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</si>
  <si>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</si>
  <si>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</si>
  <si>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</si>
  <si>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</si>
  <si>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</si>
  <si>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</si>
  <si>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</si>
  <si>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</si>
  <si>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</si>
  <si>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</si>
  <si>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</si>
  <si>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</si>
  <si>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</si>
  <si>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</si>
  <si>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</si>
  <si>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</si>
  <si>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</si>
  <si>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</si>
  <si>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</si>
  <si>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</si>
  <si>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</si>
  <si>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</si>
  <si>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</si>
  <si>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</si>
  <si>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</si>
  <si>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</si>
  <si>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</si>
  <si>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</si>
  <si>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</si>
  <si>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</si>
  <si>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</si>
  <si>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</si>
  <si>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Grundvandsbeskyttelse</t>
  </si>
  <si>
    <t>Drift af fjernaflæsning</t>
  </si>
  <si>
    <t>Ledningsregistrering af historiske ledninger</t>
  </si>
  <si>
    <t>Afgift til Forsyningsekretariatet</t>
  </si>
  <si>
    <t>Skatter og afgifter</t>
  </si>
  <si>
    <t>Erstatninger</t>
  </si>
  <si>
    <t>Ingen bortfald eller nedsættelse</t>
  </si>
  <si>
    <t>Ø 50mm &lt; Ledningsnet ≤ Ø110 mm</t>
  </si>
  <si>
    <t>Afregningsmålere, mekaniske</t>
  </si>
  <si>
    <t>Fane 12: Bortfald eller nedsættelse af omkostninger til mål, medfinansiering eller udvidelse</t>
  </si>
  <si>
    <t>Fane 13: Nøgletal</t>
  </si>
  <si>
    <t>Afgift for ledningsført vand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</si>
</sst>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137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34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33</v>
      </c>
      <c r="D14" s="68" t="s">
        <v>120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119</v>
      </c>
      <c r="D15" s="68" t="s">
        <v>122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121</v>
      </c>
      <c r="D16" s="68" t="s">
        <v>138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7</v>
      </c>
      <c r="D17" s="80" t="s">
        <v>123</v>
      </c>
      <c r="E17" s="81"/>
      <c r="F17" s="81"/>
      <c r="G17" s="82"/>
      <c r="H17" s="1"/>
      <c r="I17" s="1"/>
    </row>
    <row r="18" spans="1:9" x14ac:dyDescent="0.25">
      <c r="A18" s="1"/>
      <c r="B18" s="1"/>
      <c r="C18" s="6" t="s">
        <v>8</v>
      </c>
      <c r="D18" s="80" t="s">
        <v>131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9</v>
      </c>
      <c r="D19" s="80" t="s">
        <v>124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10</v>
      </c>
      <c r="D20" s="83" t="s">
        <v>132</v>
      </c>
      <c r="E20" s="84"/>
      <c r="F20" s="84"/>
      <c r="G20" s="85"/>
      <c r="H20" s="1"/>
      <c r="I20" s="1"/>
    </row>
    <row r="21" spans="1:9" x14ac:dyDescent="0.25">
      <c r="A21" s="1"/>
      <c r="B21" s="1"/>
      <c r="C21" s="6" t="s">
        <v>11</v>
      </c>
      <c r="D21" s="83" t="s">
        <v>125</v>
      </c>
      <c r="E21" s="84"/>
      <c r="F21" s="84"/>
      <c r="G21" s="85"/>
      <c r="H21" s="1"/>
      <c r="I21" s="1"/>
    </row>
    <row r="22" spans="1:9" x14ac:dyDescent="0.25">
      <c r="A22" s="1"/>
      <c r="B22" s="1"/>
      <c r="C22" s="6" t="s">
        <v>12</v>
      </c>
      <c r="D22" s="72" t="s">
        <v>127</v>
      </c>
      <c r="E22" s="73"/>
      <c r="F22" s="73"/>
      <c r="G22" s="74"/>
      <c r="H22" s="1"/>
      <c r="I22" s="1"/>
    </row>
    <row r="23" spans="1:9" x14ac:dyDescent="0.25">
      <c r="A23" s="1"/>
      <c r="B23" s="1"/>
      <c r="C23" s="6" t="s">
        <v>13</v>
      </c>
      <c r="D23" s="75" t="s">
        <v>126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27</v>
      </c>
      <c r="D24" s="75" t="s">
        <v>128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31</v>
      </c>
      <c r="D25" s="75" t="s">
        <v>30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32</v>
      </c>
      <c r="D26" s="86" t="s">
        <v>129</v>
      </c>
      <c r="E26" s="87"/>
      <c r="F26" s="87"/>
      <c r="G26" s="88"/>
      <c r="H26" s="1"/>
      <c r="I26" s="1"/>
    </row>
    <row r="27" spans="1:9" x14ac:dyDescent="0.25">
      <c r="A27" s="1"/>
      <c r="B27" s="1"/>
      <c r="C27" s="6" t="s">
        <v>130</v>
      </c>
      <c r="D27" s="86" t="s">
        <v>58</v>
      </c>
      <c r="E27" s="87"/>
      <c r="F27" s="87"/>
      <c r="G27" s="88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118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15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3" t="s">
        <v>85</v>
      </c>
      <c r="C9" s="94"/>
      <c r="D9" s="94"/>
      <c r="E9" s="94"/>
      <c r="F9" s="95"/>
      <c r="G9" s="55">
        <v>282929.40301722736</v>
      </c>
      <c r="H9" s="22" t="s">
        <v>3</v>
      </c>
      <c r="I9" s="1"/>
    </row>
    <row r="10" spans="1:9" x14ac:dyDescent="0.25">
      <c r="A10" s="1"/>
      <c r="B10" s="93" t="s">
        <v>86</v>
      </c>
      <c r="C10" s="94"/>
      <c r="D10" s="94"/>
      <c r="E10" s="94"/>
      <c r="F10" s="95"/>
      <c r="G10" s="55">
        <f>G9/G17</f>
        <v>14146470.150861368</v>
      </c>
      <c r="H10" s="22" t="s">
        <v>3</v>
      </c>
      <c r="I10" s="1"/>
    </row>
    <row r="11" spans="1:9" x14ac:dyDescent="0.25">
      <c r="A11" s="1"/>
      <c r="B11" s="93" t="s">
        <v>87</v>
      </c>
      <c r="C11" s="94"/>
      <c r="D11" s="94"/>
      <c r="E11" s="94"/>
      <c r="F11" s="95"/>
      <c r="G11" s="55">
        <v>288852.30386640521</v>
      </c>
      <c r="H11" s="22" t="s">
        <v>3</v>
      </c>
      <c r="I11" s="1"/>
    </row>
    <row r="12" spans="1:9" x14ac:dyDescent="0.25">
      <c r="A12" s="1"/>
      <c r="B12" s="93" t="s">
        <v>88</v>
      </c>
      <c r="C12" s="94"/>
      <c r="D12" s="94"/>
      <c r="E12" s="94"/>
      <c r="F12" s="95"/>
      <c r="G12" s="55">
        <f>G11/G19</f>
        <v>31742011.413890682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81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93" t="s">
        <v>90</v>
      </c>
      <c r="C17" s="94"/>
      <c r="D17" s="94"/>
      <c r="E17" s="94"/>
      <c r="F17" s="95"/>
      <c r="G17" s="54">
        <v>0.02</v>
      </c>
      <c r="H17" s="22"/>
      <c r="I17" s="1"/>
    </row>
    <row r="18" spans="1:9" x14ac:dyDescent="0.25">
      <c r="A18" s="1"/>
      <c r="B18" s="93" t="s">
        <v>89</v>
      </c>
      <c r="C18" s="94"/>
      <c r="D18" s="94"/>
      <c r="E18" s="94"/>
      <c r="F18" s="95"/>
      <c r="G18" s="54">
        <v>0.02</v>
      </c>
      <c r="H18" s="22"/>
      <c r="I18" s="1"/>
    </row>
    <row r="19" spans="1:9" x14ac:dyDescent="0.25">
      <c r="A19" s="1"/>
      <c r="B19" s="93" t="s">
        <v>91</v>
      </c>
      <c r="C19" s="94"/>
      <c r="D19" s="94"/>
      <c r="E19" s="94"/>
      <c r="F19" s="95"/>
      <c r="G19" s="54">
        <v>9.1000000000000004E-3</v>
      </c>
      <c r="H19" s="22"/>
      <c r="I19" s="1"/>
    </row>
    <row r="20" spans="1:9" x14ac:dyDescent="0.25">
      <c r="A20" s="1"/>
      <c r="B20" s="93" t="s">
        <v>149</v>
      </c>
      <c r="C20" s="94"/>
      <c r="D20" s="94"/>
      <c r="E20" s="94"/>
      <c r="F20" s="95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135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3" t="s">
        <v>18</v>
      </c>
      <c r="C9" s="94"/>
      <c r="D9" s="94"/>
      <c r="E9" s="94"/>
      <c r="F9" s="95"/>
      <c r="G9" s="11">
        <v>-3374547</v>
      </c>
      <c r="H9" s="22" t="s">
        <v>3</v>
      </c>
      <c r="I9" s="1"/>
    </row>
    <row r="10" spans="1:9" x14ac:dyDescent="0.25">
      <c r="A10" s="1"/>
      <c r="B10" s="93" t="s">
        <v>53</v>
      </c>
      <c r="C10" s="94"/>
      <c r="D10" s="94"/>
      <c r="E10" s="94"/>
      <c r="F10" s="95"/>
      <c r="G10" s="11">
        <v>-3374547</v>
      </c>
      <c r="H10" s="22" t="s">
        <v>3</v>
      </c>
      <c r="I10" s="1"/>
    </row>
    <row r="11" spans="1:9" x14ac:dyDescent="0.25">
      <c r="A11" s="1"/>
      <c r="B11" s="102" t="s">
        <v>21</v>
      </c>
      <c r="C11" s="103"/>
      <c r="D11" s="103"/>
      <c r="E11" s="103"/>
      <c r="F11" s="104"/>
      <c r="G11" s="31">
        <f>G9-G10</f>
        <v>0</v>
      </c>
      <c r="H11" s="26" t="s">
        <v>3</v>
      </c>
      <c r="I11" s="1"/>
    </row>
    <row r="12" spans="1:9" x14ac:dyDescent="0.25">
      <c r="A12" s="1"/>
      <c r="B12" s="93" t="s">
        <v>19</v>
      </c>
      <c r="C12" s="94"/>
      <c r="D12" s="94"/>
      <c r="E12" s="94"/>
      <c r="F12" s="95"/>
      <c r="G12" s="11">
        <v>0</v>
      </c>
      <c r="H12" s="22" t="s">
        <v>43</v>
      </c>
      <c r="I12" s="1"/>
    </row>
    <row r="13" spans="1:9" x14ac:dyDescent="0.25">
      <c r="A13" s="1"/>
      <c r="B13" s="96" t="s">
        <v>17</v>
      </c>
      <c r="C13" s="97"/>
      <c r="D13" s="97"/>
      <c r="E13" s="97"/>
      <c r="F13" s="98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1" t="s">
        <v>136</v>
      </c>
      <c r="C3" s="91"/>
      <c r="D3" s="91"/>
      <c r="E3" s="91"/>
      <c r="F3" s="91"/>
      <c r="G3" s="91"/>
      <c r="H3" s="91"/>
      <c r="I3" s="1"/>
    </row>
    <row r="4" spans="1:9" ht="1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98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3" t="s">
        <v>93</v>
      </c>
      <c r="C9" s="94"/>
      <c r="D9" s="95"/>
      <c r="E9" s="11">
        <v>64009967.311230645</v>
      </c>
      <c r="F9" s="22" t="s">
        <v>3</v>
      </c>
      <c r="G9" s="19"/>
      <c r="H9" s="27"/>
      <c r="I9" s="1"/>
    </row>
    <row r="10" spans="1:9" x14ac:dyDescent="0.25">
      <c r="A10" s="1"/>
      <c r="B10" s="93" t="s">
        <v>94</v>
      </c>
      <c r="C10" s="94"/>
      <c r="D10" s="95"/>
      <c r="E10" s="11">
        <v>74745104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99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5" t="s">
        <v>107</v>
      </c>
      <c r="C12" s="106"/>
      <c r="D12" s="107"/>
      <c r="E12" s="17">
        <f>E9-(E10-E11)</f>
        <v>-10735136.688769355</v>
      </c>
      <c r="F12" s="25" t="s">
        <v>3</v>
      </c>
      <c r="G12" s="17">
        <f>E12</f>
        <v>-10735136.688769355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104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93" t="s">
        <v>101</v>
      </c>
      <c r="C17" s="94"/>
      <c r="D17" s="95"/>
      <c r="E17" s="11">
        <v>5542799.0140333334</v>
      </c>
      <c r="F17" s="22" t="s">
        <v>3</v>
      </c>
      <c r="G17" s="19"/>
      <c r="H17" s="27"/>
      <c r="I17" s="1"/>
    </row>
    <row r="18" spans="1:9" x14ac:dyDescent="0.25">
      <c r="A18" s="1"/>
      <c r="B18" s="93" t="s">
        <v>102</v>
      </c>
      <c r="C18" s="94"/>
      <c r="D18" s="95"/>
      <c r="E18" s="11">
        <v>-10598883.864108503</v>
      </c>
      <c r="F18" s="22" t="s">
        <v>3</v>
      </c>
      <c r="G18" s="14"/>
      <c r="H18" s="28"/>
      <c r="I18" s="1"/>
    </row>
    <row r="19" spans="1:9" x14ac:dyDescent="0.25">
      <c r="A19" s="1"/>
      <c r="B19" s="105" t="s">
        <v>105</v>
      </c>
      <c r="C19" s="106"/>
      <c r="D19" s="107"/>
      <c r="E19" s="17">
        <f>SUM(E17:E18)</f>
        <v>-5056084.8500751695</v>
      </c>
      <c r="F19" s="25" t="s">
        <v>3</v>
      </c>
      <c r="G19" s="17">
        <f>E19</f>
        <v>-5056084.8500751695</v>
      </c>
      <c r="H19" s="25" t="s">
        <v>3</v>
      </c>
      <c r="I19" s="1"/>
    </row>
    <row r="20" spans="1:9" x14ac:dyDescent="0.25">
      <c r="A20" s="1"/>
      <c r="B20" s="105" t="s">
        <v>106</v>
      </c>
      <c r="C20" s="106"/>
      <c r="D20" s="107"/>
      <c r="E20" s="17">
        <f>SUM(E17:E18)*(1+Prisudvikling2018)</f>
        <v>-5144566.3349514855</v>
      </c>
      <c r="F20" s="25" t="s">
        <v>3</v>
      </c>
      <c r="G20" s="17">
        <f>E20</f>
        <v>-5144566.3349514855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6" t="s">
        <v>103</v>
      </c>
      <c r="C24" s="97"/>
      <c r="D24" s="97"/>
      <c r="E24" s="97"/>
      <c r="F24" s="97"/>
      <c r="G24" s="97"/>
      <c r="H24" s="98"/>
      <c r="I24" s="1"/>
    </row>
    <row r="25" spans="1:9" x14ac:dyDescent="0.25">
      <c r="A25" s="1"/>
      <c r="B25" s="111" t="s">
        <v>109</v>
      </c>
      <c r="C25" s="112"/>
      <c r="D25" s="113"/>
      <c r="E25" s="11">
        <f>IF(E12&lt;0,E20+E12,IF(E20+E12&lt;0,E20+E12,IF(E20&lt;0,0,E20)))</f>
        <v>-15879703.023720842</v>
      </c>
      <c r="F25" s="22" t="s">
        <v>3</v>
      </c>
      <c r="G25" s="14"/>
      <c r="H25" s="28"/>
      <c r="I25" s="1"/>
    </row>
    <row r="26" spans="1:9" x14ac:dyDescent="0.25">
      <c r="A26" s="1"/>
      <c r="B26" s="111" t="s">
        <v>100</v>
      </c>
      <c r="C26" s="112"/>
      <c r="D26" s="113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11" t="s">
        <v>111</v>
      </c>
      <c r="C27" s="112"/>
      <c r="D27" s="113"/>
      <c r="E27" s="11">
        <f>E25/E26</f>
        <v>-7939851.5118604209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8" t="s">
        <v>108</v>
      </c>
      <c r="C28" s="109"/>
      <c r="D28" s="110"/>
      <c r="E28" s="11">
        <f>IF(E20+E12&gt;0,E12-(E25-E20),0)</f>
        <v>0</v>
      </c>
      <c r="F28" s="22" t="s">
        <v>3</v>
      </c>
      <c r="G28" s="14"/>
      <c r="H28" s="28"/>
      <c r="I28" s="1"/>
    </row>
    <row r="29" spans="1:9" x14ac:dyDescent="0.25">
      <c r="A29" s="1"/>
      <c r="B29" s="96" t="s">
        <v>110</v>
      </c>
      <c r="C29" s="97"/>
      <c r="D29" s="97"/>
      <c r="E29" s="97"/>
      <c r="F29" s="98"/>
      <c r="G29" s="20">
        <f>E27</f>
        <v>-7939851.5118604209</v>
      </c>
      <c r="H29" s="21" t="s">
        <v>3</v>
      </c>
      <c r="I29" s="1"/>
    </row>
    <row r="30" spans="1:9" x14ac:dyDescent="0.25">
      <c r="A30" s="1"/>
      <c r="B30" s="96" t="s">
        <v>112</v>
      </c>
      <c r="C30" s="97"/>
      <c r="D30" s="97"/>
      <c r="E30" s="97"/>
      <c r="F30" s="98"/>
      <c r="G30" s="20">
        <f>G29*(1+Prisudvikling2019)^2</f>
        <v>-8210486.193951604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142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143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4" t="s">
        <v>157</v>
      </c>
      <c r="C10" s="65">
        <v>75</v>
      </c>
      <c r="D10" s="11">
        <v>6614407</v>
      </c>
      <c r="E10" s="11">
        <f>D10/C10</f>
        <v>88192.093333333338</v>
      </c>
      <c r="F10" s="11">
        <v>0</v>
      </c>
      <c r="G10" s="11">
        <v>132288</v>
      </c>
      <c r="H10" s="22" t="s">
        <v>3</v>
      </c>
      <c r="I10" s="1"/>
    </row>
    <row r="11" spans="1:9" ht="26.25" x14ac:dyDescent="0.25">
      <c r="A11" s="1"/>
      <c r="B11" s="64" t="s">
        <v>157</v>
      </c>
      <c r="C11" s="65">
        <v>75</v>
      </c>
      <c r="D11" s="11">
        <v>854824</v>
      </c>
      <c r="E11" s="11">
        <f t="shared" ref="E11:E12" si="0">D11/C11</f>
        <v>11397.653333333334</v>
      </c>
      <c r="F11" s="11">
        <v>0</v>
      </c>
      <c r="G11" s="11">
        <v>17096</v>
      </c>
      <c r="H11" s="22" t="s">
        <v>3</v>
      </c>
      <c r="I11" s="1"/>
    </row>
    <row r="12" spans="1:9" ht="26.25" x14ac:dyDescent="0.25">
      <c r="A12" s="1"/>
      <c r="B12" s="64" t="s">
        <v>158</v>
      </c>
      <c r="C12" s="65">
        <v>8</v>
      </c>
      <c r="D12" s="11">
        <v>4597567</v>
      </c>
      <c r="E12" s="11">
        <f t="shared" si="0"/>
        <v>574695.875</v>
      </c>
      <c r="F12" s="11">
        <v>638643</v>
      </c>
      <c r="G12" s="11">
        <v>91951</v>
      </c>
      <c r="H12" s="22" t="s">
        <v>3</v>
      </c>
      <c r="I12" s="1"/>
    </row>
    <row r="13" spans="1:9" x14ac:dyDescent="0.25">
      <c r="A13" s="1"/>
      <c r="B13" s="96" t="s">
        <v>144</v>
      </c>
      <c r="C13" s="97"/>
      <c r="D13" s="98"/>
      <c r="E13" s="20">
        <f>SUM(E10:E12)</f>
        <v>674285.6216666667</v>
      </c>
      <c r="F13" s="20">
        <f t="shared" ref="F13:G13" si="1">SUM(F10:F12)</f>
        <v>638643</v>
      </c>
      <c r="G13" s="20">
        <f t="shared" si="1"/>
        <v>241335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44</v>
      </c>
      <c r="C3" s="89"/>
      <c r="D3" s="89"/>
      <c r="E3" s="89"/>
      <c r="F3" s="89"/>
      <c r="G3" s="89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89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Anlægsprojekter'!F13</f>
        <v>638643</v>
      </c>
      <c r="E10" s="22" t="s">
        <v>3</v>
      </c>
      <c r="F10" s="11">
        <f>SUM('Fane 10. Anlægsprojekter'!E13,'Fane 10. Anlægsprojekter'!G13)</f>
        <v>915620.6216666667</v>
      </c>
      <c r="G10" s="22" t="s">
        <v>3</v>
      </c>
      <c r="H10" s="1"/>
    </row>
    <row r="11" spans="1:8" x14ac:dyDescent="0.25">
      <c r="A11" s="1"/>
      <c r="B11" s="60" t="s">
        <v>150</v>
      </c>
      <c r="C11" s="61"/>
      <c r="D11" s="53">
        <v>691385</v>
      </c>
      <c r="E11" s="22" t="s">
        <v>3</v>
      </c>
      <c r="F11" s="11">
        <v>0</v>
      </c>
      <c r="G11" s="22" t="s">
        <v>3</v>
      </c>
      <c r="H11" s="1"/>
    </row>
    <row r="12" spans="1:8" x14ac:dyDescent="0.25">
      <c r="A12" s="1"/>
      <c r="B12" s="56" t="s">
        <v>151</v>
      </c>
      <c r="C12" s="61"/>
      <c r="D12" s="53">
        <v>114498</v>
      </c>
      <c r="E12" s="22" t="s">
        <v>3</v>
      </c>
      <c r="F12" s="11">
        <v>0</v>
      </c>
      <c r="G12" s="22" t="s">
        <v>3</v>
      </c>
      <c r="H12" s="1"/>
    </row>
    <row r="13" spans="1:8" x14ac:dyDescent="0.25">
      <c r="A13" s="1"/>
      <c r="B13" s="66" t="s">
        <v>152</v>
      </c>
      <c r="C13" s="57"/>
      <c r="D13" s="53">
        <v>23171</v>
      </c>
      <c r="E13" s="22" t="s">
        <v>3</v>
      </c>
      <c r="F13" s="11">
        <v>0</v>
      </c>
      <c r="G13" s="22" t="s">
        <v>3</v>
      </c>
      <c r="H13" s="1"/>
    </row>
    <row r="14" spans="1:8" x14ac:dyDescent="0.25">
      <c r="A14" s="1"/>
      <c r="B14" s="41" t="s">
        <v>145</v>
      </c>
      <c r="C14" s="43"/>
      <c r="D14" s="20">
        <f>SUM(D10:D13)</f>
        <v>1467697</v>
      </c>
      <c r="E14" s="21" t="s">
        <v>3</v>
      </c>
      <c r="F14" s="20">
        <f>SUM(F10:F13)</f>
        <v>915620.6216666667</v>
      </c>
      <c r="G14" s="21" t="s">
        <v>3</v>
      </c>
      <c r="H14" s="1"/>
    </row>
    <row r="15" spans="1:8" x14ac:dyDescent="0.25">
      <c r="A15" s="1"/>
      <c r="B15" s="41" t="s">
        <v>146</v>
      </c>
      <c r="C15" s="43"/>
      <c r="D15" s="20">
        <f>D14*(1+Prisudvikling2019)</f>
        <v>1492501.0792999999</v>
      </c>
      <c r="E15" s="21" t="s">
        <v>3</v>
      </c>
      <c r="F15" s="20">
        <f>F14*(1+Prisudvikling2019)</f>
        <v>931094.61017283332</v>
      </c>
      <c r="G15" s="21" t="s">
        <v>3</v>
      </c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159</v>
      </c>
      <c r="C3" s="91"/>
      <c r="D3" s="91"/>
      <c r="E3" s="91"/>
      <c r="F3" s="91"/>
      <c r="G3" s="91"/>
      <c r="H3" s="1"/>
    </row>
    <row r="4" spans="1:8" ht="25.5" customHeight="1" x14ac:dyDescent="0.25">
      <c r="A4" s="1"/>
      <c r="B4" s="91"/>
      <c r="C4" s="91"/>
      <c r="D4" s="91"/>
      <c r="E4" s="91"/>
      <c r="F4" s="91"/>
      <c r="G4" s="9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156</v>
      </c>
      <c r="C10" s="67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1" t="s">
        <v>160</v>
      </c>
      <c r="C3" s="91"/>
      <c r="D3" s="91"/>
      <c r="E3" s="91"/>
      <c r="F3" s="91"/>
      <c r="G3" s="1"/>
      <c r="H3" s="1"/>
    </row>
    <row r="4" spans="1:8" ht="25.5" customHeight="1" x14ac:dyDescent="0.25">
      <c r="A4" s="1"/>
      <c r="B4" s="91"/>
      <c r="C4" s="91"/>
      <c r="D4" s="91"/>
      <c r="E4" s="91"/>
      <c r="F4" s="91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47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44064768.038534611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483930.49092960107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-59746.91257275005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3" t="s">
        <v>77</v>
      </c>
      <c r="C12" s="7">
        <f>'Fane 11. Tillæg'!D15</f>
        <v>1492501.0792999999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3" t="s">
        <v>76</v>
      </c>
      <c r="C13" s="11">
        <f>'Fane 11. Tillæg'!F15</f>
        <v>931094.61017283332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3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3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3" t="s">
        <v>42</v>
      </c>
      <c r="C16" s="11">
        <f>SUM(C9:C15)*Prisudvikling2019</f>
        <v>792822.0494775566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3" t="s">
        <v>14</v>
      </c>
      <c r="C17" s="11">
        <f>-SUM(C9:C16)*'Fane 6. Individuelt eff. krav'!G9</f>
        <v>-763460.53819482529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3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-322153.35700498376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3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-285975.88146225689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2" t="s">
        <v>46</v>
      </c>
      <c r="C20" s="17">
        <f>SUM(C9:C19)</f>
        <v>46333779.579179786</v>
      </c>
      <c r="D20" s="18" t="s">
        <v>3</v>
      </c>
      <c r="E20" s="17">
        <f>C20</f>
        <v>46333779.579179786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omk.'!E15</f>
        <v>22272022.118762895</v>
      </c>
      <c r="D22" s="18" t="s">
        <v>3</v>
      </c>
      <c r="E22" s="17">
        <f>C22</f>
        <v>22272022.118762895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99681.609667488534</v>
      </c>
      <c r="D24" s="18" t="s">
        <v>3</v>
      </c>
      <c r="E24" s="17">
        <f>C24</f>
        <v>99681.609667488534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-8210486.193951604</v>
      </c>
      <c r="D28" s="18" t="s">
        <v>3</v>
      </c>
      <c r="E28" s="17">
        <f>C28</f>
        <v>-8210486.193951604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60494997.113658562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48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46333779.579179786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783040.87488813826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-754041.60134621512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-321045.79376360064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-288278.83665639599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45753454.222301707</v>
      </c>
      <c r="D14" s="18" t="s">
        <v>3</v>
      </c>
      <c r="E14" s="17">
        <f>C14</f>
        <v>45753454.222301707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omk.'!E15*(1+Prisudvikling2019)</f>
        <v>22648419.292569987</v>
      </c>
      <c r="D16" s="18" t="s">
        <v>3</v>
      </c>
      <c r="E16" s="17">
        <f>C16</f>
        <v>22648419.292569987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-8349243.4106293852</v>
      </c>
      <c r="D20" s="18" t="s">
        <v>3</v>
      </c>
      <c r="E20" s="17">
        <f>C20</f>
        <v>-8349243.4106293852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60052630.104242302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114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49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45753454.222301707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773233.37635689881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-744597.31544127688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-319942.03832464135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-290600.33747962484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45171547.907413065</v>
      </c>
      <c r="D13" s="18" t="s">
        <v>3</v>
      </c>
      <c r="E13" s="17">
        <f>C13</f>
        <v>45171547.907413065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omk.'!E15*(1+Prisudvikling2019)^2</f>
        <v>23031177.578614417</v>
      </c>
      <c r="D15" s="18" t="s">
        <v>3</v>
      </c>
      <c r="E15" s="17">
        <f>C15</f>
        <v>23031177.578614417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68202725.486027479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115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90" t="s">
        <v>49</v>
      </c>
      <c r="C5" s="90"/>
      <c r="D5" s="90"/>
      <c r="E5" s="90"/>
      <c r="F5" s="9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45171547.907413065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763399.15963528072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-735127.30083212396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-318842.07759688125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-292940.53327933809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44588037.155340008</v>
      </c>
      <c r="D13" s="18" t="s">
        <v>3</v>
      </c>
      <c r="E13" s="17">
        <f>C13</f>
        <v>44588037.155340008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omk.'!E15*(1+Prisudvikling2019)^3</f>
        <v>23420404.479692996</v>
      </c>
      <c r="D15" s="18" t="s">
        <v>3</v>
      </c>
      <c r="E15" s="17">
        <f>C15</f>
        <v>23420404.479692996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68008441.635033011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116</v>
      </c>
      <c r="C3" s="91"/>
      <c r="D3" s="91"/>
      <c r="E3" s="91"/>
      <c r="F3" s="91"/>
      <c r="G3" s="91"/>
      <c r="H3" s="91"/>
      <c r="I3" s="1"/>
    </row>
    <row r="4" spans="1:9" ht="29.25" customHeight="1" x14ac:dyDescent="0.25">
      <c r="A4" s="1"/>
      <c r="B4" s="91"/>
      <c r="C4" s="91"/>
      <c r="D4" s="91"/>
      <c r="E4" s="91"/>
      <c r="F4" s="91"/>
      <c r="G4" s="91"/>
      <c r="H4" s="9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68873111.309598237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24808343.271063626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44064768.038534611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1" t="s">
        <v>133</v>
      </c>
      <c r="C3" s="91"/>
      <c r="D3" s="91"/>
      <c r="E3" s="91"/>
      <c r="F3" s="91"/>
      <c r="G3" s="91"/>
      <c r="H3" s="1"/>
      <c r="I3" s="1"/>
    </row>
    <row r="4" spans="1:9" ht="29.25" customHeight="1" x14ac:dyDescent="0.25">
      <c r="A4" s="1"/>
      <c r="B4" s="91"/>
      <c r="C4" s="91"/>
      <c r="D4" s="91"/>
      <c r="E4" s="91"/>
      <c r="F4" s="91"/>
      <c r="G4" s="9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62</v>
      </c>
      <c r="C8" s="97"/>
      <c r="D8" s="97"/>
      <c r="E8" s="97"/>
      <c r="F8" s="97"/>
      <c r="G8" s="98"/>
      <c r="H8" s="1"/>
      <c r="I8" s="1"/>
    </row>
    <row r="9" spans="1:9" x14ac:dyDescent="0.25">
      <c r="A9" s="1"/>
      <c r="B9" s="93" t="s">
        <v>63</v>
      </c>
      <c r="C9" s="94"/>
      <c r="D9" s="94"/>
      <c r="E9" s="95"/>
      <c r="F9" s="11">
        <v>14254145.969515087</v>
      </c>
      <c r="G9" s="22" t="s">
        <v>3</v>
      </c>
      <c r="H9" s="1"/>
      <c r="I9" s="1"/>
    </row>
    <row r="10" spans="1:9" x14ac:dyDescent="0.25">
      <c r="A10" s="1"/>
      <c r="B10" s="93" t="s">
        <v>64</v>
      </c>
      <c r="C10" s="94"/>
      <c r="D10" s="94"/>
      <c r="E10" s="95"/>
      <c r="F10" s="11">
        <v>31631792.64663896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6" t="s">
        <v>69</v>
      </c>
      <c r="C14" s="97"/>
      <c r="D14" s="97"/>
      <c r="E14" s="97"/>
      <c r="F14" s="97"/>
      <c r="G14" s="98"/>
      <c r="H14" s="1"/>
      <c r="I14" s="1"/>
    </row>
    <row r="15" spans="1:9" x14ac:dyDescent="0.25">
      <c r="A15" s="1"/>
      <c r="B15" s="93" t="s">
        <v>37</v>
      </c>
      <c r="C15" s="94"/>
      <c r="D15" s="94"/>
      <c r="E15" s="95"/>
      <c r="F15" s="11">
        <v>14730033.953515088</v>
      </c>
      <c r="G15" s="22" t="s">
        <v>3</v>
      </c>
      <c r="H15" s="1"/>
      <c r="I15" s="1"/>
    </row>
    <row r="16" spans="1:9" x14ac:dyDescent="0.25">
      <c r="A16" s="1"/>
      <c r="B16" s="93" t="s">
        <v>38</v>
      </c>
      <c r="C16" s="94"/>
      <c r="D16" s="94"/>
      <c r="E16" s="95"/>
      <c r="F16" s="11">
        <v>31573038.676167183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6" t="s">
        <v>29</v>
      </c>
      <c r="C20" s="97"/>
      <c r="D20" s="97"/>
      <c r="E20" s="97"/>
      <c r="F20" s="97"/>
      <c r="G20" s="98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9" t="s">
        <v>65</v>
      </c>
      <c r="C22" s="100"/>
      <c r="D22" s="53">
        <f>F15-F9</f>
        <v>475887.9840000011</v>
      </c>
      <c r="E22" s="22" t="s">
        <v>3</v>
      </c>
      <c r="F22" s="11">
        <f>D22*(1+Prisudvikling2019)</f>
        <v>483930.49092960107</v>
      </c>
      <c r="G22" s="22" t="s">
        <v>3</v>
      </c>
      <c r="H22" s="1"/>
      <c r="I22" s="1"/>
    </row>
    <row r="23" spans="1:9" ht="15" customHeight="1" x14ac:dyDescent="0.25">
      <c r="A23" s="1"/>
      <c r="B23" s="99" t="s">
        <v>66</v>
      </c>
      <c r="C23" s="100"/>
      <c r="D23" s="53">
        <f>F16-F10</f>
        <v>-58753.970471777022</v>
      </c>
      <c r="E23" s="22" t="s">
        <v>3</v>
      </c>
      <c r="F23" s="11">
        <f>D23*(1+Prisudvikling2019)</f>
        <v>-59746.91257275005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92" t="s">
        <v>97</v>
      </c>
      <c r="C26" s="92"/>
      <c r="D26" s="92"/>
      <c r="E26" s="92"/>
      <c r="F26" s="92"/>
      <c r="G26" s="92"/>
      <c r="H26" s="1"/>
      <c r="I26" s="1"/>
    </row>
    <row r="27" spans="1:9" ht="27.75" customHeight="1" x14ac:dyDescent="0.25">
      <c r="A27" s="1"/>
      <c r="B27" s="92" t="s">
        <v>139</v>
      </c>
      <c r="C27" s="92"/>
      <c r="D27" s="92"/>
      <c r="E27" s="92"/>
      <c r="F27" s="92"/>
      <c r="G27" s="92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9" t="s">
        <v>134</v>
      </c>
      <c r="C3" s="89"/>
      <c r="D3" s="89"/>
      <c r="E3" s="89"/>
      <c r="F3" s="89"/>
      <c r="G3" s="1"/>
      <c r="H3" s="1"/>
    </row>
    <row r="4" spans="1:8" ht="15" customHeight="1" x14ac:dyDescent="0.25">
      <c r="A4" s="1"/>
      <c r="B4" s="89"/>
      <c r="C4" s="89"/>
      <c r="D4" s="89"/>
      <c r="E4" s="89"/>
      <c r="F4" s="89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6" t="s">
        <v>68</v>
      </c>
      <c r="C8" s="97"/>
      <c r="D8" s="97"/>
      <c r="E8" s="97"/>
      <c r="F8" s="98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161</v>
      </c>
      <c r="C10" s="48"/>
      <c r="D10" s="49"/>
      <c r="E10" s="11">
        <v>20727258</v>
      </c>
      <c r="F10" s="22" t="s">
        <v>3</v>
      </c>
      <c r="G10" s="1"/>
      <c r="H10" s="1"/>
    </row>
    <row r="11" spans="1:8" x14ac:dyDescent="0.25">
      <c r="A11" s="1"/>
      <c r="B11" s="44" t="s">
        <v>153</v>
      </c>
      <c r="C11" s="48"/>
      <c r="D11" s="49"/>
      <c r="E11" s="11">
        <v>67795</v>
      </c>
      <c r="F11" s="22" t="s">
        <v>3</v>
      </c>
      <c r="G11" s="1"/>
      <c r="H11" s="1"/>
    </row>
    <row r="12" spans="1:8" x14ac:dyDescent="0.25">
      <c r="A12" s="1"/>
      <c r="B12" s="44" t="s">
        <v>154</v>
      </c>
      <c r="C12" s="48"/>
      <c r="D12" s="49"/>
      <c r="E12" s="11">
        <v>62960</v>
      </c>
      <c r="F12" s="22" t="s">
        <v>3</v>
      </c>
      <c r="G12" s="1"/>
      <c r="H12" s="1"/>
    </row>
    <row r="13" spans="1:8" x14ac:dyDescent="0.25">
      <c r="A13" s="1"/>
      <c r="B13" s="44" t="s">
        <v>155</v>
      </c>
      <c r="C13" s="48"/>
      <c r="D13" s="49"/>
      <c r="E13" s="11">
        <v>679877</v>
      </c>
      <c r="F13" s="22" t="s">
        <v>3</v>
      </c>
      <c r="G13" s="1"/>
      <c r="H13" s="1"/>
    </row>
    <row r="14" spans="1:8" x14ac:dyDescent="0.25">
      <c r="A14" s="1"/>
      <c r="B14" s="41" t="s">
        <v>140</v>
      </c>
      <c r="C14" s="42"/>
      <c r="D14" s="43"/>
      <c r="E14" s="20">
        <f>SUM(E10:E13)</f>
        <v>21537890</v>
      </c>
      <c r="F14" s="21" t="s">
        <v>3</v>
      </c>
      <c r="G14" s="1"/>
      <c r="H14" s="1"/>
    </row>
    <row r="15" spans="1:8" x14ac:dyDescent="0.25">
      <c r="A15" s="1"/>
      <c r="B15" s="41" t="s">
        <v>141</v>
      </c>
      <c r="C15" s="42"/>
      <c r="D15" s="43"/>
      <c r="E15" s="20">
        <f>E14*(1+Prisudvikling2019)^2</f>
        <v>22272022.118762895</v>
      </c>
      <c r="F15" s="21" t="s">
        <v>3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117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14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3" t="s">
        <v>14</v>
      </c>
      <c r="C9" s="94"/>
      <c r="D9" s="94"/>
      <c r="E9" s="94"/>
      <c r="F9" s="95"/>
      <c r="G9" s="54">
        <v>1.6003660562819523E-2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101" t="s">
        <v>80</v>
      </c>
      <c r="C12" s="101"/>
      <c r="D12" s="101"/>
      <c r="E12" s="101"/>
      <c r="F12" s="101"/>
      <c r="G12" s="101"/>
      <c r="H12" s="101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2018-10-11T13:09:59Z</dcterms:modified>
</cp:coreProperties>
</file>