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F16" i="11" l="1"/>
  <c r="E16" i="11"/>
  <c r="G16" i="11"/>
  <c r="E14" i="11"/>
  <c r="E15" i="11"/>
  <c r="E11" i="11" l="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D10" i="20"/>
  <c r="D23" i="7" l="1"/>
  <c r="F23" i="7" s="1"/>
  <c r="C11" i="2" s="1"/>
  <c r="D22" i="7"/>
  <c r="F22" i="7" s="1"/>
  <c r="C10" i="2" s="1"/>
  <c r="G11" i="27" l="1"/>
  <c r="D12" i="20" l="1"/>
  <c r="F11" i="21"/>
  <c r="F12" i="21" s="1"/>
  <c r="C15" i="2" s="1"/>
  <c r="D11" i="21"/>
  <c r="D12" i="21" s="1"/>
  <c r="C14" i="2" s="1"/>
  <c r="C9" i="2"/>
  <c r="E13" i="19"/>
  <c r="E14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E13" i="11" l="1"/>
  <c r="D13" i="20" l="1"/>
  <c r="C12" i="2" s="1"/>
  <c r="C18" i="2" s="1"/>
  <c r="C12" i="15" l="1"/>
  <c r="C11" i="22" s="1"/>
  <c r="C11" i="23" s="1"/>
  <c r="E12" i="11"/>
  <c r="E10" i="11" l="1"/>
  <c r="F10" i="20" s="1"/>
  <c r="F12" i="20" s="1"/>
  <c r="F13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s="1"/>
  <c r="C14" i="15" l="1"/>
  <c r="E14" i="15" s="1"/>
  <c r="E21" i="15" s="1"/>
  <c r="C8" i="22" l="1"/>
  <c r="C9" i="22" s="1"/>
  <c r="C10" i="22" l="1"/>
  <c r="C13" i="22" s="1"/>
  <c r="E13" i="22" s="1"/>
  <c r="E16" i="22" l="1"/>
  <c r="C8" i="23"/>
  <c r="C9" i="23" l="1"/>
  <c r="C10" i="23" l="1"/>
  <c r="C13" i="23" s="1"/>
  <c r="E13" i="23" s="1"/>
  <c r="E16" i="23" s="1"/>
</calcChain>
</file>

<file path=xl/sharedStrings.xml><?xml version="1.0" encoding="utf-8"?>
<sst xmlns="http://schemas.openxmlformats.org/spreadsheetml/2006/main" count="319" uniqueCount="160">
  <si>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</si>
  <si>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</si>
  <si>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</si>
  <si>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</si>
  <si>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</si>
  <si>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</si>
  <si>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</si>
  <si>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</si>
  <si>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</si>
  <si>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</si>
  <si>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</si>
  <si>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</si>
  <si>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</si>
  <si>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</si>
  <si>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</si>
  <si>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</si>
  <si>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</si>
  <si>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</si>
  <si>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</si>
  <si>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</si>
  <si>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</si>
  <si>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</si>
  <si>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</si>
  <si>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</si>
  <si>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</si>
  <si>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</si>
  <si>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</si>
  <si>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</si>
  <si>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</si>
  <si>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</si>
  <si>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</si>
  <si>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</si>
  <si>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</si>
  <si>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</si>
  <si>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</si>
  <si>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</si>
  <si>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</si>
  <si>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</si>
  <si>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</si>
  <si>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</si>
  <si>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</si>
  <si>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</si>
  <si>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</si>
  <si>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</si>
  <si>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</si>
  <si>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</si>
  <si>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</si>
  <si>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</si>
  <si>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</si>
  <si>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</si>
  <si>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</si>
  <si>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</si>
  <si>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</si>
  <si>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</si>
  <si>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</si>
  <si>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</si>
  <si>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</si>
  <si>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</si>
  <si>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</si>
  <si>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</si>
  <si>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</si>
  <si>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</si>
  <si>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</si>
  <si>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</si>
  <si>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</si>
  <si>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</si>
  <si>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</si>
  <si>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</si>
  <si>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</si>
  <si>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</si>
  <si>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</si>
  <si>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</si>
  <si>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</si>
  <si>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</si>
  <si>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</si>
  <si>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</si>
  <si>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</si>
  <si>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</si>
  <si>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</si>
  <si>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</si>
  <si>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</si>
  <si>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</si>
  <si>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</si>
  <si>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</si>
  <si>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</si>
  <si>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</si>
  <si>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</si>
  <si>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</si>
  <si>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</si>
  <si>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</si>
  <si>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</si>
  <si>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</si>
  <si>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</si>
  <si>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</si>
  <si>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</si>
  <si>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</si>
  <si>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</si>
  <si>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</si>
  <si>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</si>
  <si>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</si>
  <si>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</si>
  <si>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</si>
  <si>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</si>
  <si>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</si>
  <si>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</si>
  <si>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</si>
  <si>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</si>
  <si>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</si>
  <si>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</si>
  <si>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</si>
  <si>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</si>
  <si>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</si>
  <si>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</si>
  <si>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</si>
  <si>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</si>
  <si>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</si>
  <si>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</si>
  <si>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</si>
  <si>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</si>
  <si>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</si>
  <si>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</si>
  <si>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</si>
  <si>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</si>
  <si>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</si>
  <si>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</si>
  <si>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</si>
  <si>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</si>
  <si>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</si>
  <si>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</si>
  <si>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</si>
  <si>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</si>
  <si>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</si>
  <si>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</si>
  <si>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</si>
  <si>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</si>
  <si>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</si>
  <si>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</si>
  <si>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</si>
  <si>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</si>
  <si>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</si>
  <si>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</si>
  <si>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</si>
  <si>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</si>
  <si>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</si>
  <si>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</si>
  <si>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</si>
  <si>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</si>
  <si>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</si>
  <si>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</si>
  <si>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</si>
  <si>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Omlægning af vandledning på Simmerstedvej</t>
  </si>
  <si>
    <t>Afgift for ledingsført vand</t>
  </si>
  <si>
    <t>Afgift til Forsyningsekretariatet</t>
  </si>
  <si>
    <t>Skatter og afgifter</t>
  </si>
  <si>
    <t>Ingen bortfald eller nedsættelse</t>
  </si>
  <si>
    <t>Ø 50mm &lt; Ledningsnet ≤ Ø110 mm</t>
  </si>
  <si>
    <t>Ventiler på Ø 50mm &lt; Ledningsnet ≤ Ø110 mm</t>
  </si>
  <si>
    <t>Fane 12: Bortfald eller nedsættelse af omkostninger til mål, medfinansiering eller udvidelse</t>
  </si>
  <si>
    <t>Fane 13: Nøgletal</t>
  </si>
  <si>
    <t>Ledningsnet ≤ Ø50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</si>
</sst>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8" t="s">
        <v>137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34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33</v>
      </c>
      <c r="D14" s="67" t="s">
        <v>120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119</v>
      </c>
      <c r="D15" s="67" t="s">
        <v>122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121</v>
      </c>
      <c r="D16" s="67" t="s">
        <v>138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7</v>
      </c>
      <c r="D17" s="79" t="s">
        <v>123</v>
      </c>
      <c r="E17" s="80"/>
      <c r="F17" s="80"/>
      <c r="G17" s="81"/>
      <c r="H17" s="1"/>
      <c r="I17" s="1"/>
    </row>
    <row r="18" spans="1:9" x14ac:dyDescent="0.25">
      <c r="A18" s="1"/>
      <c r="B18" s="1"/>
      <c r="C18" s="6" t="s">
        <v>8</v>
      </c>
      <c r="D18" s="79" t="s">
        <v>131</v>
      </c>
      <c r="E18" s="80"/>
      <c r="F18" s="80"/>
      <c r="G18" s="81"/>
      <c r="H18" s="1"/>
      <c r="I18" s="1"/>
    </row>
    <row r="19" spans="1:9" x14ac:dyDescent="0.25">
      <c r="A19" s="1"/>
      <c r="B19" s="1"/>
      <c r="C19" s="6" t="s">
        <v>9</v>
      </c>
      <c r="D19" s="79" t="s">
        <v>124</v>
      </c>
      <c r="E19" s="80"/>
      <c r="F19" s="80"/>
      <c r="G19" s="81"/>
      <c r="H19" s="1"/>
      <c r="I19" s="1"/>
    </row>
    <row r="20" spans="1:9" x14ac:dyDescent="0.25">
      <c r="A20" s="1"/>
      <c r="B20" s="1"/>
      <c r="C20" s="6" t="s">
        <v>10</v>
      </c>
      <c r="D20" s="82" t="s">
        <v>132</v>
      </c>
      <c r="E20" s="83"/>
      <c r="F20" s="83"/>
      <c r="G20" s="84"/>
      <c r="H20" s="1"/>
      <c r="I20" s="1"/>
    </row>
    <row r="21" spans="1:9" x14ac:dyDescent="0.25">
      <c r="A21" s="1"/>
      <c r="B21" s="1"/>
      <c r="C21" s="6" t="s">
        <v>11</v>
      </c>
      <c r="D21" s="82" t="s">
        <v>125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12</v>
      </c>
      <c r="D22" s="71" t="s">
        <v>127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85" t="s">
        <v>129</v>
      </c>
      <c r="E26" s="86"/>
      <c r="F26" s="86"/>
      <c r="G26" s="87"/>
      <c r="H26" s="1"/>
      <c r="I26" s="1"/>
    </row>
    <row r="27" spans="1:9" x14ac:dyDescent="0.25">
      <c r="A27" s="1"/>
      <c r="B27" s="1"/>
      <c r="C27" s="6" t="s">
        <v>130</v>
      </c>
      <c r="D27" s="85" t="s">
        <v>58</v>
      </c>
      <c r="E27" s="86"/>
      <c r="F27" s="86"/>
      <c r="G27" s="8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15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85</v>
      </c>
      <c r="C9" s="93"/>
      <c r="D9" s="93"/>
      <c r="E9" s="93"/>
      <c r="F9" s="94"/>
      <c r="G9" s="55">
        <v>186171.45647100001</v>
      </c>
      <c r="H9" s="22" t="s">
        <v>3</v>
      </c>
      <c r="I9" s="1"/>
    </row>
    <row r="10" spans="1:9" x14ac:dyDescent="0.25">
      <c r="A10" s="1"/>
      <c r="B10" s="92" t="s">
        <v>86</v>
      </c>
      <c r="C10" s="93"/>
      <c r="D10" s="93"/>
      <c r="E10" s="93"/>
      <c r="F10" s="94"/>
      <c r="G10" s="55">
        <f>G9/G17</f>
        <v>9308572.8235500008</v>
      </c>
      <c r="H10" s="22" t="s">
        <v>3</v>
      </c>
      <c r="I10" s="1"/>
    </row>
    <row r="11" spans="1:9" x14ac:dyDescent="0.25">
      <c r="A11" s="1"/>
      <c r="B11" s="92" t="s">
        <v>87</v>
      </c>
      <c r="C11" s="93"/>
      <c r="D11" s="93"/>
      <c r="E11" s="93"/>
      <c r="F11" s="94"/>
      <c r="G11" s="55">
        <v>107635.37283166448</v>
      </c>
      <c r="H11" s="22" t="s">
        <v>3</v>
      </c>
      <c r="I11" s="1"/>
    </row>
    <row r="12" spans="1:9" x14ac:dyDescent="0.25">
      <c r="A12" s="1"/>
      <c r="B12" s="92" t="s">
        <v>88</v>
      </c>
      <c r="C12" s="93"/>
      <c r="D12" s="93"/>
      <c r="E12" s="93"/>
      <c r="F12" s="94"/>
      <c r="G12" s="55">
        <f>G11/G19</f>
        <v>11828062.948534558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81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90</v>
      </c>
      <c r="C17" s="93"/>
      <c r="D17" s="93"/>
      <c r="E17" s="93"/>
      <c r="F17" s="94"/>
      <c r="G17" s="54">
        <v>0.02</v>
      </c>
      <c r="H17" s="22"/>
      <c r="I17" s="1"/>
    </row>
    <row r="18" spans="1:9" x14ac:dyDescent="0.25">
      <c r="A18" s="1"/>
      <c r="B18" s="92" t="s">
        <v>89</v>
      </c>
      <c r="C18" s="93"/>
      <c r="D18" s="93"/>
      <c r="E18" s="93"/>
      <c r="F18" s="94"/>
      <c r="G18" s="54">
        <v>0.02</v>
      </c>
      <c r="H18" s="22"/>
      <c r="I18" s="1"/>
    </row>
    <row r="19" spans="1:9" x14ac:dyDescent="0.25">
      <c r="A19" s="1"/>
      <c r="B19" s="92" t="s">
        <v>91</v>
      </c>
      <c r="C19" s="93"/>
      <c r="D19" s="93"/>
      <c r="E19" s="93"/>
      <c r="F19" s="94"/>
      <c r="G19" s="54">
        <v>9.1000000000000004E-3</v>
      </c>
      <c r="H19" s="22"/>
      <c r="I19" s="1"/>
    </row>
    <row r="20" spans="1:9" x14ac:dyDescent="0.25">
      <c r="A20" s="1"/>
      <c r="B20" s="92" t="s">
        <v>149</v>
      </c>
      <c r="C20" s="93"/>
      <c r="D20" s="93"/>
      <c r="E20" s="93"/>
      <c r="F20" s="94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135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18</v>
      </c>
      <c r="C9" s="93"/>
      <c r="D9" s="93"/>
      <c r="E9" s="93"/>
      <c r="F9" s="94"/>
      <c r="G9" s="11">
        <v>5833479</v>
      </c>
      <c r="H9" s="22" t="s">
        <v>3</v>
      </c>
      <c r="I9" s="1"/>
    </row>
    <row r="10" spans="1:9" x14ac:dyDescent="0.25">
      <c r="A10" s="1"/>
      <c r="B10" s="92" t="s">
        <v>53</v>
      </c>
      <c r="C10" s="93"/>
      <c r="D10" s="93"/>
      <c r="E10" s="93"/>
      <c r="F10" s="94"/>
      <c r="G10" s="11">
        <v>4830844</v>
      </c>
      <c r="H10" s="22" t="s">
        <v>3</v>
      </c>
      <c r="I10" s="1"/>
    </row>
    <row r="11" spans="1:9" x14ac:dyDescent="0.25">
      <c r="A11" s="1"/>
      <c r="B11" s="101" t="s">
        <v>21</v>
      </c>
      <c r="C11" s="102"/>
      <c r="D11" s="102"/>
      <c r="E11" s="102"/>
      <c r="F11" s="103"/>
      <c r="G11" s="31">
        <f>G9-G10</f>
        <v>1002635</v>
      </c>
      <c r="H11" s="26" t="s">
        <v>3</v>
      </c>
      <c r="I11" s="1"/>
    </row>
    <row r="12" spans="1:9" x14ac:dyDescent="0.25">
      <c r="A12" s="1"/>
      <c r="B12" s="92" t="s">
        <v>19</v>
      </c>
      <c r="C12" s="93"/>
      <c r="D12" s="93"/>
      <c r="E12" s="93"/>
      <c r="F12" s="94"/>
      <c r="G12" s="11">
        <v>2</v>
      </c>
      <c r="H12" s="22" t="s">
        <v>43</v>
      </c>
      <c r="I12" s="1"/>
    </row>
    <row r="13" spans="1:9" x14ac:dyDescent="0.25">
      <c r="A13" s="1"/>
      <c r="B13" s="95" t="s">
        <v>17</v>
      </c>
      <c r="C13" s="96"/>
      <c r="D13" s="96"/>
      <c r="E13" s="96"/>
      <c r="F13" s="97"/>
      <c r="G13" s="20">
        <f>IF(G12 = 0,0,G11/G12)</f>
        <v>501317.5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0" t="s">
        <v>136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98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93</v>
      </c>
      <c r="C9" s="93"/>
      <c r="D9" s="94"/>
      <c r="E9" s="11">
        <v>30734482.613341719</v>
      </c>
      <c r="F9" s="22" t="s">
        <v>3</v>
      </c>
      <c r="G9" s="19"/>
      <c r="H9" s="27"/>
      <c r="I9" s="1"/>
    </row>
    <row r="10" spans="1:9" x14ac:dyDescent="0.25">
      <c r="A10" s="1"/>
      <c r="B10" s="92" t="s">
        <v>94</v>
      </c>
      <c r="C10" s="93"/>
      <c r="D10" s="94"/>
      <c r="E10" s="11">
        <v>32384810</v>
      </c>
      <c r="F10" s="22" t="s">
        <v>3</v>
      </c>
      <c r="G10" s="14"/>
      <c r="H10" s="28"/>
      <c r="I10" s="1"/>
    </row>
    <row r="11" spans="1:9" x14ac:dyDescent="0.25">
      <c r="A11" s="1"/>
      <c r="B11" s="92" t="s">
        <v>99</v>
      </c>
      <c r="C11" s="93"/>
      <c r="D11" s="94"/>
      <c r="E11" s="11">
        <v>114000</v>
      </c>
      <c r="F11" s="22" t="s">
        <v>3</v>
      </c>
      <c r="G11" s="14"/>
      <c r="H11" s="28"/>
      <c r="I11" s="1"/>
    </row>
    <row r="12" spans="1:9" x14ac:dyDescent="0.25">
      <c r="A12" s="1"/>
      <c r="B12" s="104" t="s">
        <v>107</v>
      </c>
      <c r="C12" s="105"/>
      <c r="D12" s="106"/>
      <c r="E12" s="17">
        <f>E9-(E10-E11)</f>
        <v>-1536327.3866582811</v>
      </c>
      <c r="F12" s="25" t="s">
        <v>3</v>
      </c>
      <c r="G12" s="17">
        <f>E12</f>
        <v>-1536327.3866582811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104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101</v>
      </c>
      <c r="C17" s="93"/>
      <c r="D17" s="94"/>
      <c r="E17" s="11">
        <v>-495646.0050000007</v>
      </c>
      <c r="F17" s="22" t="s">
        <v>3</v>
      </c>
      <c r="G17" s="19"/>
      <c r="H17" s="27"/>
      <c r="I17" s="1"/>
    </row>
    <row r="18" spans="1:9" x14ac:dyDescent="0.25">
      <c r="A18" s="1"/>
      <c r="B18" s="92" t="s">
        <v>102</v>
      </c>
      <c r="C18" s="93"/>
      <c r="D18" s="94"/>
      <c r="E18" s="11">
        <v>187604.12263871357</v>
      </c>
      <c r="F18" s="22" t="s">
        <v>3</v>
      </c>
      <c r="G18" s="14"/>
      <c r="H18" s="28"/>
      <c r="I18" s="1"/>
    </row>
    <row r="19" spans="1:9" x14ac:dyDescent="0.25">
      <c r="A19" s="1"/>
      <c r="B19" s="104" t="s">
        <v>105</v>
      </c>
      <c r="C19" s="105"/>
      <c r="D19" s="106"/>
      <c r="E19" s="17">
        <f>SUM(E17:E18)</f>
        <v>-308041.88236128713</v>
      </c>
      <c r="F19" s="25" t="s">
        <v>3</v>
      </c>
      <c r="G19" s="17">
        <f>E19</f>
        <v>-308041.88236128713</v>
      </c>
      <c r="H19" s="25" t="s">
        <v>3</v>
      </c>
      <c r="I19" s="1"/>
    </row>
    <row r="20" spans="1:9" x14ac:dyDescent="0.25">
      <c r="A20" s="1"/>
      <c r="B20" s="104" t="s">
        <v>106</v>
      </c>
      <c r="C20" s="105"/>
      <c r="D20" s="106"/>
      <c r="E20" s="17">
        <f>SUM(E17:E18)*(1+Prisudvikling2018)</f>
        <v>-313432.61530260969</v>
      </c>
      <c r="F20" s="25" t="s">
        <v>3</v>
      </c>
      <c r="G20" s="17">
        <f>E20</f>
        <v>-313432.61530260969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5" t="s">
        <v>103</v>
      </c>
      <c r="C24" s="96"/>
      <c r="D24" s="96"/>
      <c r="E24" s="96"/>
      <c r="F24" s="96"/>
      <c r="G24" s="96"/>
      <c r="H24" s="97"/>
      <c r="I24" s="1"/>
    </row>
    <row r="25" spans="1:9" x14ac:dyDescent="0.25">
      <c r="A25" s="1"/>
      <c r="B25" s="110" t="s">
        <v>109</v>
      </c>
      <c r="C25" s="111"/>
      <c r="D25" s="112"/>
      <c r="E25" s="11">
        <f>IF(E12&lt;0,E20+E12,IF(E20+E12&lt;0,E20+E12,IF(E20&lt;0,0,E20)))</f>
        <v>-1849760.0019608908</v>
      </c>
      <c r="F25" s="22" t="s">
        <v>3</v>
      </c>
      <c r="G25" s="14"/>
      <c r="H25" s="28"/>
      <c r="I25" s="1"/>
    </row>
    <row r="26" spans="1:9" x14ac:dyDescent="0.25">
      <c r="A26" s="1"/>
      <c r="B26" s="110" t="s">
        <v>100</v>
      </c>
      <c r="C26" s="111"/>
      <c r="D26" s="112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10" t="s">
        <v>111</v>
      </c>
      <c r="C27" s="111"/>
      <c r="D27" s="112"/>
      <c r="E27" s="11">
        <f>E25/E26</f>
        <v>-924880.00098044542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7" t="s">
        <v>108</v>
      </c>
      <c r="C28" s="108"/>
      <c r="D28" s="109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5" t="s">
        <v>110</v>
      </c>
      <c r="C29" s="96"/>
      <c r="D29" s="96"/>
      <c r="E29" s="96"/>
      <c r="F29" s="97"/>
      <c r="G29" s="20">
        <f>E27</f>
        <v>-924880.00098044542</v>
      </c>
      <c r="H29" s="21" t="s">
        <v>3</v>
      </c>
      <c r="I29" s="1"/>
    </row>
    <row r="30" spans="1:9" x14ac:dyDescent="0.25">
      <c r="A30" s="1"/>
      <c r="B30" s="95" t="s">
        <v>112</v>
      </c>
      <c r="C30" s="96"/>
      <c r="D30" s="96"/>
      <c r="E30" s="96"/>
      <c r="F30" s="97"/>
      <c r="G30" s="20">
        <f>G29*(1+Prisudvikling2019)^2</f>
        <v>-956405.09999066428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1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142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143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26.25" x14ac:dyDescent="0.25">
      <c r="A10" s="1"/>
      <c r="B10" s="60" t="s">
        <v>155</v>
      </c>
      <c r="C10" s="61">
        <v>75</v>
      </c>
      <c r="D10" s="11">
        <v>189945</v>
      </c>
      <c r="E10" s="11">
        <f>D10/C10</f>
        <v>2532.6</v>
      </c>
      <c r="F10" s="11">
        <v>0</v>
      </c>
      <c r="G10" s="11">
        <v>3989</v>
      </c>
      <c r="H10" s="22" t="s">
        <v>3</v>
      </c>
      <c r="I10" s="1"/>
    </row>
    <row r="11" spans="1:9" ht="26.25" x14ac:dyDescent="0.25">
      <c r="A11" s="1"/>
      <c r="B11" s="60" t="s">
        <v>156</v>
      </c>
      <c r="C11" s="61">
        <v>75</v>
      </c>
      <c r="D11" s="11">
        <v>25844</v>
      </c>
      <c r="E11" s="11">
        <f>D11/C11</f>
        <v>344.58666666666664</v>
      </c>
      <c r="F11" s="11">
        <v>0</v>
      </c>
      <c r="G11" s="11">
        <v>543</v>
      </c>
      <c r="H11" s="22" t="s">
        <v>3</v>
      </c>
      <c r="I11" s="1"/>
    </row>
    <row r="12" spans="1:9" ht="26.25" x14ac:dyDescent="0.25">
      <c r="A12" s="1"/>
      <c r="B12" s="60" t="s">
        <v>155</v>
      </c>
      <c r="C12" s="61">
        <v>75</v>
      </c>
      <c r="D12" s="11">
        <v>1098258</v>
      </c>
      <c r="E12" s="11">
        <f t="shared" ref="E12:E15" si="0">D12/C12</f>
        <v>14643.44</v>
      </c>
      <c r="F12" s="11">
        <v>0</v>
      </c>
      <c r="G12" s="11">
        <v>23063</v>
      </c>
      <c r="H12" s="22" t="s">
        <v>3</v>
      </c>
      <c r="I12" s="1"/>
    </row>
    <row r="13" spans="1:9" ht="26.25" x14ac:dyDescent="0.25">
      <c r="A13" s="1"/>
      <c r="B13" s="60" t="s">
        <v>156</v>
      </c>
      <c r="C13" s="61">
        <v>75</v>
      </c>
      <c r="D13" s="11">
        <v>122028</v>
      </c>
      <c r="E13" s="11">
        <f t="shared" si="0"/>
        <v>1627.04</v>
      </c>
      <c r="F13" s="11">
        <v>0</v>
      </c>
      <c r="G13" s="11">
        <v>2563</v>
      </c>
      <c r="H13" s="22" t="s">
        <v>3</v>
      </c>
      <c r="I13" s="1"/>
    </row>
    <row r="14" spans="1:9" x14ac:dyDescent="0.25">
      <c r="A14" s="1"/>
      <c r="B14" s="60" t="s">
        <v>159</v>
      </c>
      <c r="C14" s="61">
        <v>75</v>
      </c>
      <c r="D14" s="11">
        <v>73924</v>
      </c>
      <c r="E14" s="11">
        <f t="shared" si="0"/>
        <v>985.65333333333331</v>
      </c>
      <c r="F14" s="11">
        <v>0</v>
      </c>
      <c r="G14" s="11">
        <v>1552</v>
      </c>
      <c r="H14" s="22" t="s">
        <v>3</v>
      </c>
      <c r="I14" s="1"/>
    </row>
    <row r="15" spans="1:9" ht="26.25" x14ac:dyDescent="0.25">
      <c r="A15" s="1"/>
      <c r="B15" s="60" t="s">
        <v>156</v>
      </c>
      <c r="C15" s="61">
        <v>75</v>
      </c>
      <c r="D15" s="11">
        <v>8213</v>
      </c>
      <c r="E15" s="11">
        <f t="shared" si="0"/>
        <v>109.50666666666666</v>
      </c>
      <c r="F15" s="11">
        <v>0</v>
      </c>
      <c r="G15" s="11">
        <v>172</v>
      </c>
      <c r="H15" s="22" t="s">
        <v>3</v>
      </c>
      <c r="I15" s="1"/>
    </row>
    <row r="16" spans="1:9" x14ac:dyDescent="0.25">
      <c r="A16" s="1"/>
      <c r="B16" s="95" t="s">
        <v>144</v>
      </c>
      <c r="C16" s="96"/>
      <c r="D16" s="97"/>
      <c r="E16" s="20">
        <f>SUM(E10:E15)</f>
        <v>20242.826666666668</v>
      </c>
      <c r="F16" s="20">
        <f>SUM(F10:F15)</f>
        <v>0</v>
      </c>
      <c r="G16" s="20">
        <f>SUM(G10:G15)</f>
        <v>31882</v>
      </c>
      <c r="H16" s="21" t="s">
        <v>3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</sheetData>
  <sheetProtection password="DFE9" sheet="1" objects="1" scenarios="1"/>
  <mergeCells count="3">
    <mergeCell ref="B3:H4"/>
    <mergeCell ref="B16:D16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44</v>
      </c>
      <c r="C3" s="88"/>
      <c r="D3" s="88"/>
      <c r="E3" s="88"/>
      <c r="F3" s="88"/>
      <c r="G3" s="88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Anlægsprojekter'!F16</f>
        <v>0</v>
      </c>
      <c r="E10" s="22" t="s">
        <v>3</v>
      </c>
      <c r="F10" s="11">
        <f>SUM('Fane 10. Anlægsprojekter'!E16,'Fane 10. Anlægsprojekter'!G16)</f>
        <v>52124.826666666668</v>
      </c>
      <c r="G10" s="22" t="s">
        <v>3</v>
      </c>
      <c r="H10" s="1"/>
    </row>
    <row r="11" spans="1:8" x14ac:dyDescent="0.25">
      <c r="A11" s="1"/>
      <c r="B11" s="63" t="s">
        <v>150</v>
      </c>
      <c r="C11" s="64"/>
      <c r="D11" s="53">
        <v>0</v>
      </c>
      <c r="E11" s="22" t="s">
        <v>3</v>
      </c>
      <c r="F11" s="11">
        <v>7112</v>
      </c>
      <c r="G11" s="22" t="s">
        <v>3</v>
      </c>
      <c r="H11" s="1"/>
    </row>
    <row r="12" spans="1:8" x14ac:dyDescent="0.25">
      <c r="A12" s="1"/>
      <c r="B12" s="41" t="s">
        <v>145</v>
      </c>
      <c r="C12" s="43"/>
      <c r="D12" s="20">
        <f>SUM(D10:D11)</f>
        <v>0</v>
      </c>
      <c r="E12" s="21" t="s">
        <v>3</v>
      </c>
      <c r="F12" s="20">
        <f>SUM(F10:F11)</f>
        <v>59236.826666666668</v>
      </c>
      <c r="G12" s="21" t="s">
        <v>3</v>
      </c>
      <c r="H12" s="1"/>
    </row>
    <row r="13" spans="1:8" x14ac:dyDescent="0.25">
      <c r="A13" s="1"/>
      <c r="B13" s="41" t="s">
        <v>146</v>
      </c>
      <c r="C13" s="43"/>
      <c r="D13" s="20">
        <f>D12*(1+Prisudvikling2019)</f>
        <v>0</v>
      </c>
      <c r="E13" s="21" t="s">
        <v>3</v>
      </c>
      <c r="F13" s="20">
        <f>F12*(1+Prisudvikling2019)</f>
        <v>60237.929037333328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157</v>
      </c>
      <c r="C3" s="90"/>
      <c r="D3" s="90"/>
      <c r="E3" s="90"/>
      <c r="F3" s="90"/>
      <c r="G3" s="90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154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158</v>
      </c>
      <c r="C3" s="90"/>
      <c r="D3" s="90"/>
      <c r="E3" s="90"/>
      <c r="F3" s="90"/>
      <c r="G3" s="1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20061403.126316398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0.39660829206276682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-200680.09335955733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6" t="s">
        <v>77</v>
      </c>
      <c r="C12" s="7">
        <f>'Fane 11. Tillæg'!D13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6" t="s">
        <v>76</v>
      </c>
      <c r="C13" s="11">
        <f>'Fane 11. Tillæg'!F13</f>
        <v>60237.929037333328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6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6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6" t="s">
        <v>42</v>
      </c>
      <c r="C16" s="11">
        <f>SUM(C9:C15)*Prisudvikling2019</f>
        <v>336664.24696038169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6" t="s">
        <v>14</v>
      </c>
      <c r="C17" s="11">
        <f>-SUM(C9:C16)*'Fane 6. Individuelt eff. krav'!G9</f>
        <v>-370132.00720765512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6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-185531.40706987213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6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-102448.4783340471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5" t="s">
        <v>46</v>
      </c>
      <c r="C20" s="17">
        <f>SUM(C9:C19)</f>
        <v>19599513.712951276</v>
      </c>
      <c r="D20" s="18" t="s">
        <v>3</v>
      </c>
      <c r="E20" s="17">
        <f>C20</f>
        <v>19599513.712951276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omk.'!E14</f>
        <v>10578817.812401978</v>
      </c>
      <c r="D22" s="18" t="s">
        <v>3</v>
      </c>
      <c r="E22" s="17">
        <f>C22</f>
        <v>10578817.812401978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46858.442804400336</v>
      </c>
      <c r="D24" s="18" t="s">
        <v>3</v>
      </c>
      <c r="E24" s="17">
        <f>C24</f>
        <v>46858.442804400336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501317.5</v>
      </c>
      <c r="D26" s="18" t="s">
        <v>3</v>
      </c>
      <c r="E26" s="17">
        <f>C26</f>
        <v>501317.5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-956405.09999066428</v>
      </c>
      <c r="D28" s="18" t="s">
        <v>3</v>
      </c>
      <c r="E28" s="17">
        <f>C28</f>
        <v>-956405.09999066428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29770102.368166987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19599513.712951276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331231.78174887656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-364159.50115459389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-184893.55009236594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-103273.49285661682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19278418.950596575</v>
      </c>
      <c r="D14" s="18" t="s">
        <v>3</v>
      </c>
      <c r="E14" s="17">
        <f>C14</f>
        <v>19278418.950596575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omk.'!E14*(1+Prisudvikling2019)</f>
        <v>10757599.833431572</v>
      </c>
      <c r="D16" s="18" t="s">
        <v>3</v>
      </c>
      <c r="E16" s="17">
        <f>C16</f>
        <v>10757599.833431572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501317.5</v>
      </c>
      <c r="D18" s="18" t="s">
        <v>3</v>
      </c>
      <c r="E18" s="17">
        <f>C18</f>
        <v>501317.5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-972568.3461805064</v>
      </c>
      <c r="D20" s="18" t="s">
        <v>3</v>
      </c>
      <c r="E20" s="17">
        <f>C20</f>
        <v>-972568.3461805064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29564767.93784764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114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19278418.950596575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325805.28026508208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-358193.55168283865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-184257.88606714839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-104105.15119638637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18957667.641915284</v>
      </c>
      <c r="D13" s="18" t="s">
        <v>3</v>
      </c>
      <c r="E13" s="17">
        <f>C13</f>
        <v>18957667.641915284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omk.'!E14*(1+Prisudvikling2019)^2</f>
        <v>10939403.270616563</v>
      </c>
      <c r="D15" s="18" t="s">
        <v>3</v>
      </c>
      <c r="E15" s="17">
        <f>C15</f>
        <v>10939403.270616563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29897070.912531845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115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18957667.641915284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320384.58314836829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-352233.98358973453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-183624.40745484951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-104943.50685581633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18637250.327163253</v>
      </c>
      <c r="D13" s="18" t="s">
        <v>3</v>
      </c>
      <c r="E13" s="17">
        <f>C13</f>
        <v>18637250.327163253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omk.'!E14*(1+Prisudvikling2019)^3</f>
        <v>11124279.185889982</v>
      </c>
      <c r="D15" s="18" t="s">
        <v>3</v>
      </c>
      <c r="E15" s="17">
        <f>C15</f>
        <v>11124279.185889982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29761529.513053235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116</v>
      </c>
      <c r="C3" s="90"/>
      <c r="D3" s="90"/>
      <c r="E3" s="90"/>
      <c r="F3" s="90"/>
      <c r="G3" s="90"/>
      <c r="H3" s="90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30950686.846216395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10889283.719899997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20061403.126316398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133</v>
      </c>
      <c r="C3" s="90"/>
      <c r="D3" s="90"/>
      <c r="E3" s="90"/>
      <c r="F3" s="90"/>
      <c r="G3" s="90"/>
      <c r="H3" s="1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62</v>
      </c>
      <c r="C8" s="96"/>
      <c r="D8" s="96"/>
      <c r="E8" s="96"/>
      <c r="F8" s="96"/>
      <c r="G8" s="97"/>
      <c r="H8" s="1"/>
      <c r="I8" s="1"/>
    </row>
    <row r="9" spans="1:9" x14ac:dyDescent="0.25">
      <c r="A9" s="1"/>
      <c r="B9" s="92" t="s">
        <v>63</v>
      </c>
      <c r="C9" s="93"/>
      <c r="D9" s="93"/>
      <c r="E9" s="94"/>
      <c r="F9" s="11">
        <v>9379425</v>
      </c>
      <c r="G9" s="22" t="s">
        <v>3</v>
      </c>
      <c r="H9" s="1"/>
      <c r="I9" s="1"/>
    </row>
    <row r="10" spans="1:9" x14ac:dyDescent="0.25">
      <c r="A10" s="1"/>
      <c r="B10" s="92" t="s">
        <v>64</v>
      </c>
      <c r="C10" s="93"/>
      <c r="D10" s="93"/>
      <c r="E10" s="94"/>
      <c r="F10" s="11">
        <v>11786992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5" t="s">
        <v>69</v>
      </c>
      <c r="C14" s="96"/>
      <c r="D14" s="96"/>
      <c r="E14" s="96"/>
      <c r="F14" s="96"/>
      <c r="G14" s="97"/>
      <c r="H14" s="1"/>
      <c r="I14" s="1"/>
    </row>
    <row r="15" spans="1:9" x14ac:dyDescent="0.25">
      <c r="A15" s="1"/>
      <c r="B15" s="92" t="s">
        <v>37</v>
      </c>
      <c r="C15" s="93"/>
      <c r="D15" s="93"/>
      <c r="E15" s="94"/>
      <c r="F15" s="11">
        <v>9379425.3900170047</v>
      </c>
      <c r="G15" s="22" t="s">
        <v>3</v>
      </c>
      <c r="H15" s="1"/>
      <c r="I15" s="1"/>
    </row>
    <row r="16" spans="1:9" x14ac:dyDescent="0.25">
      <c r="A16" s="1"/>
      <c r="B16" s="92" t="s">
        <v>38</v>
      </c>
      <c r="C16" s="93"/>
      <c r="D16" s="93"/>
      <c r="E16" s="94"/>
      <c r="F16" s="11">
        <v>11589647.036523201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5" t="s">
        <v>29</v>
      </c>
      <c r="C20" s="96"/>
      <c r="D20" s="96"/>
      <c r="E20" s="96"/>
      <c r="F20" s="96"/>
      <c r="G20" s="97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8" t="s">
        <v>65</v>
      </c>
      <c r="C22" s="99"/>
      <c r="D22" s="53">
        <f>F15-F9</f>
        <v>0.39001700468361378</v>
      </c>
      <c r="E22" s="22" t="s">
        <v>3</v>
      </c>
      <c r="F22" s="11">
        <f>D22*(1+Prisudvikling2019)</f>
        <v>0.39660829206276682</v>
      </c>
      <c r="G22" s="22" t="s">
        <v>3</v>
      </c>
      <c r="H22" s="1"/>
      <c r="I22" s="1"/>
    </row>
    <row r="23" spans="1:9" ht="15" customHeight="1" x14ac:dyDescent="0.25">
      <c r="A23" s="1"/>
      <c r="B23" s="98" t="s">
        <v>66</v>
      </c>
      <c r="C23" s="99"/>
      <c r="D23" s="53">
        <f>F16-F10</f>
        <v>-197344.96347679943</v>
      </c>
      <c r="E23" s="22" t="s">
        <v>3</v>
      </c>
      <c r="F23" s="11">
        <f>D23*(1+Prisudvikling2019)</f>
        <v>-200680.09335955733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91" t="s">
        <v>97</v>
      </c>
      <c r="C26" s="91"/>
      <c r="D26" s="91"/>
      <c r="E26" s="91"/>
      <c r="F26" s="91"/>
      <c r="G26" s="91"/>
      <c r="H26" s="1"/>
      <c r="I26" s="1"/>
    </row>
    <row r="27" spans="1:9" ht="27.75" customHeight="1" x14ac:dyDescent="0.25">
      <c r="A27" s="1"/>
      <c r="B27" s="91" t="s">
        <v>139</v>
      </c>
      <c r="C27" s="91"/>
      <c r="D27" s="91"/>
      <c r="E27" s="91"/>
      <c r="F27" s="91"/>
      <c r="G27" s="9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134</v>
      </c>
      <c r="C3" s="88"/>
      <c r="D3" s="88"/>
      <c r="E3" s="88"/>
      <c r="F3" s="88"/>
      <c r="G3" s="1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5" t="s">
        <v>68</v>
      </c>
      <c r="C8" s="96"/>
      <c r="D8" s="96"/>
      <c r="E8" s="96"/>
      <c r="F8" s="97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151</v>
      </c>
      <c r="C10" s="48"/>
      <c r="D10" s="49"/>
      <c r="E10" s="11">
        <v>10154689</v>
      </c>
      <c r="F10" s="22" t="s">
        <v>3</v>
      </c>
      <c r="G10" s="1"/>
      <c r="H10" s="1"/>
    </row>
    <row r="11" spans="1:8" x14ac:dyDescent="0.25">
      <c r="A11" s="1"/>
      <c r="B11" s="44" t="s">
        <v>152</v>
      </c>
      <c r="C11" s="48"/>
      <c r="D11" s="49"/>
      <c r="E11" s="11">
        <v>44065</v>
      </c>
      <c r="F11" s="22" t="s">
        <v>3</v>
      </c>
      <c r="G11" s="1"/>
      <c r="H11" s="1"/>
    </row>
    <row r="12" spans="1:8" x14ac:dyDescent="0.25">
      <c r="A12" s="1"/>
      <c r="B12" s="44" t="s">
        <v>153</v>
      </c>
      <c r="C12" s="48"/>
      <c r="D12" s="49"/>
      <c r="E12" s="11">
        <v>31364</v>
      </c>
      <c r="F12" s="22" t="s">
        <v>3</v>
      </c>
      <c r="G12" s="1"/>
      <c r="H12" s="1"/>
    </row>
    <row r="13" spans="1:8" x14ac:dyDescent="0.25">
      <c r="A13" s="1"/>
      <c r="B13" s="41" t="s">
        <v>140</v>
      </c>
      <c r="C13" s="42"/>
      <c r="D13" s="43"/>
      <c r="E13" s="20">
        <f>SUM(E10:E12)</f>
        <v>10230118</v>
      </c>
      <c r="F13" s="21" t="s">
        <v>3</v>
      </c>
      <c r="G13" s="1"/>
      <c r="H13" s="1"/>
    </row>
    <row r="14" spans="1:8" x14ac:dyDescent="0.25">
      <c r="A14" s="1"/>
      <c r="B14" s="41" t="s">
        <v>141</v>
      </c>
      <c r="C14" s="42"/>
      <c r="D14" s="43"/>
      <c r="E14" s="20">
        <f>E13*(1+Prisudvikling2019)^2</f>
        <v>10578817.812401978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14</v>
      </c>
      <c r="C9" s="93"/>
      <c r="D9" s="93"/>
      <c r="E9" s="93"/>
      <c r="F9" s="94"/>
      <c r="G9" s="54">
        <v>1.8271243353713423E-2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100" t="s">
        <v>80</v>
      </c>
      <c r="C12" s="100"/>
      <c r="D12" s="100"/>
      <c r="E12" s="100"/>
      <c r="F12" s="100"/>
      <c r="G12" s="100"/>
      <c r="H12" s="100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2018-10-12T11:21:35Z</dcterms:modified>
</cp:coreProperties>
</file>