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F11" i="20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3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4" i="20" l="1"/>
  <c r="C12" i="2" s="1"/>
  <c r="C18" i="2" s="1"/>
  <c r="C12" i="15" l="1"/>
  <c r="C11" i="22" s="1"/>
  <c r="C11" i="23" s="1"/>
  <c r="E11" i="11" l="1"/>
  <c r="F10" i="20" s="1"/>
  <c r="F13" i="20" s="1"/>
  <c r="F14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<sst xmlns="http://schemas.openxmlformats.org/spreadsheetml/2006/main" count="312" uniqueCount="159">
  <si>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</si>
  <si>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</si>
  <si>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</si>
  <si>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</si>
  <si>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</si>
  <si>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</si>
  <si>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</si>
  <si>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</si>
  <si>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</si>
  <si>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</si>
  <si>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</si>
  <si>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</si>
  <si>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</si>
  <si>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</si>
  <si>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</si>
  <si>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</si>
  <si>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</si>
  <si>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</si>
  <si>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</si>
  <si>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</si>
  <si>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</si>
  <si>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</si>
  <si>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</si>
  <si>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</si>
  <si>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</si>
  <si>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</si>
  <si>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</si>
  <si>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</si>
  <si>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</si>
  <si>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</si>
  <si>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</si>
  <si>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</si>
  <si>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</si>
  <si>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</si>
  <si>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</si>
  <si>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</si>
  <si>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</si>
  <si>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</si>
  <si>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</si>
  <si>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</si>
  <si>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</si>
  <si>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</si>
  <si>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</si>
  <si>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</si>
  <si>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</si>
  <si>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</si>
  <si>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</si>
  <si>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</si>
  <si>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</si>
  <si>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</si>
  <si>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</si>
  <si>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</si>
  <si>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</si>
  <si>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</si>
  <si>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</si>
  <si>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</si>
  <si>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</si>
  <si>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</si>
  <si>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</si>
  <si>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</si>
  <si>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</si>
  <si>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</si>
  <si>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</si>
  <si>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</si>
  <si>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</si>
  <si>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</si>
  <si>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</si>
  <si>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</si>
  <si>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</si>
  <si>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</si>
  <si>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</si>
  <si>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</si>
  <si>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</si>
  <si>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</si>
  <si>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</si>
  <si>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</si>
  <si>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</si>
  <si>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</si>
  <si>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</si>
  <si>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</si>
  <si>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</si>
  <si>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</si>
  <si>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</si>
  <si>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</si>
  <si>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</si>
  <si>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</si>
  <si>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</si>
  <si>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</si>
  <si>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</si>
  <si>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</si>
  <si>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</si>
  <si>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</si>
  <si>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</si>
  <si>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</si>
  <si>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</si>
  <si>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</si>
  <si>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</si>
  <si>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</si>
  <si>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</si>
  <si>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</si>
  <si>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</si>
  <si>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</si>
  <si>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</si>
  <si>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</si>
  <si>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</si>
  <si>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</si>
  <si>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</si>
  <si>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</si>
  <si>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</si>
  <si>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</si>
  <si>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</si>
  <si>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</si>
  <si>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</si>
  <si>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</si>
  <si>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</si>
  <si>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</si>
  <si>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</si>
  <si>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</si>
  <si>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</si>
  <si>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</si>
  <si>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</si>
  <si>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</si>
  <si>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</si>
  <si>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</si>
  <si>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</si>
  <si>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</si>
  <si>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</si>
  <si>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</si>
  <si>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</si>
  <si>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</si>
  <si>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</si>
  <si>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</si>
  <si>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</si>
  <si>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</si>
  <si>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</si>
  <si>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</si>
  <si>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</si>
  <si>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</si>
  <si>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</si>
  <si>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</si>
  <si>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</si>
  <si>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</si>
  <si>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</si>
  <si>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</si>
  <si>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</si>
  <si>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</si>
  <si>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</si>
  <si>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</si>
  <si>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</si>
  <si>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</si>
  <si>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</si>
  <si>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</si>
  <si>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</si>
  <si>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 xml:space="preserve">Flytning af forsyningsledning pga. Bane Danmark </t>
  </si>
  <si>
    <t xml:space="preserve">Nye boringer og råvandsledninger </t>
  </si>
  <si>
    <t>Ingen anlægsprojekter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</si>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</sst>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137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34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33</v>
      </c>
      <c r="D14" s="79" t="s">
        <v>120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119</v>
      </c>
      <c r="D15" s="79" t="s">
        <v>122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121</v>
      </c>
      <c r="D16" s="79" t="s">
        <v>138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7</v>
      </c>
      <c r="D17" s="70" t="s">
        <v>123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131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124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132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73" t="s">
        <v>125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83" t="s">
        <v>127</v>
      </c>
      <c r="E22" s="84"/>
      <c r="F22" s="84"/>
      <c r="G22" s="85"/>
      <c r="H22" s="1"/>
      <c r="I22" s="1"/>
    </row>
    <row r="23" spans="1:9" x14ac:dyDescent="0.25">
      <c r="A23" s="1"/>
      <c r="B23" s="1"/>
      <c r="C23" s="6" t="s">
        <v>13</v>
      </c>
      <c r="D23" s="76" t="s">
        <v>126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67" t="s">
        <v>129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130</v>
      </c>
      <c r="D27" s="67" t="s">
        <v>58</v>
      </c>
      <c r="E27" s="68"/>
      <c r="F27" s="68"/>
      <c r="G27" s="6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153380.09343025563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7669004.6715127816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85535.906074355866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9399550.1180610843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2218075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2218075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20626580.428983729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21351048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-724467.57101627067</v>
      </c>
      <c r="F12" s="25" t="s">
        <v>3</v>
      </c>
      <c r="G12" s="17">
        <f>E12</f>
        <v>-724467.57101627067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-59639.801666666433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-514720.49719746038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-574360.29886412679</v>
      </c>
      <c r="F19" s="25" t="s">
        <v>3</v>
      </c>
      <c r="G19" s="17">
        <f>E19</f>
        <v>-574360.29886412679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-584411.60409424908</v>
      </c>
      <c r="F20" s="25" t="s">
        <v>3</v>
      </c>
      <c r="G20" s="17">
        <f>E20</f>
        <v>-584411.60409424908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-1308879.1751105199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-654439.58755525993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-654439.58755525993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-676746.56010522926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4" t="s">
        <v>155</v>
      </c>
      <c r="C10" s="65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5" t="s">
        <v>144</v>
      </c>
      <c r="C11" s="96"/>
      <c r="D11" s="9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60" t="s">
        <v>153</v>
      </c>
      <c r="C11" s="61"/>
      <c r="D11" s="53">
        <v>0</v>
      </c>
      <c r="E11" s="22" t="s">
        <v>3</v>
      </c>
      <c r="F11" s="11">
        <f>7418+20046</f>
        <v>27464</v>
      </c>
      <c r="G11" s="22" t="s">
        <v>3</v>
      </c>
      <c r="H11" s="1"/>
    </row>
    <row r="12" spans="1:8" x14ac:dyDescent="0.25">
      <c r="A12" s="1"/>
      <c r="B12" s="56" t="s">
        <v>154</v>
      </c>
      <c r="C12" s="57"/>
      <c r="D12" s="53">
        <v>0</v>
      </c>
      <c r="E12" s="22" t="s">
        <v>3</v>
      </c>
      <c r="F12" s="11">
        <v>0</v>
      </c>
      <c r="G12" s="22" t="s">
        <v>3</v>
      </c>
      <c r="H12" s="1"/>
    </row>
    <row r="13" spans="1:8" x14ac:dyDescent="0.25">
      <c r="A13" s="1"/>
      <c r="B13" s="41" t="s">
        <v>145</v>
      </c>
      <c r="C13" s="43"/>
      <c r="D13" s="20">
        <f>SUM(D10:D12)</f>
        <v>0</v>
      </c>
      <c r="E13" s="21" t="s">
        <v>3</v>
      </c>
      <c r="F13" s="20">
        <f>SUM(F10:F12)</f>
        <v>27464</v>
      </c>
      <c r="G13" s="21" t="s">
        <v>3</v>
      </c>
      <c r="H13" s="1"/>
    </row>
    <row r="14" spans="1:8" x14ac:dyDescent="0.25">
      <c r="A14" s="1"/>
      <c r="B14" s="41" t="s">
        <v>146</v>
      </c>
      <c r="C14" s="43"/>
      <c r="D14" s="20">
        <f>D13*(1+Prisudvikling2019)</f>
        <v>0</v>
      </c>
      <c r="E14" s="21" t="s">
        <v>3</v>
      </c>
      <c r="F14" s="20">
        <f>F13*(1+Prisudvikling2019)</f>
        <v>27928.141599999999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156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6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157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16148927.262252765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14022.857089879415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3" t="s">
        <v>77</v>
      </c>
      <c r="C12" s="7">
        <f>'Fane 11. Tillæg'!D14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3" t="s">
        <v>76</v>
      </c>
      <c r="C13" s="11">
        <f>'Fane 11. Tillæg'!F14</f>
        <v>27928.141599999999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3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3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3" t="s">
        <v>42</v>
      </c>
      <c r="C16" s="11">
        <f>SUM(C9:C15)*Prisudvikling2019</f>
        <v>273625.84260993067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3" t="s">
        <v>14</v>
      </c>
      <c r="C17" s="11">
        <f>-SUM(C9:C16)*'Fane 6. Individuelt eff. krav'!G9</f>
        <v>-329290.08207105147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3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-152852.7726690424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3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-82772.50489781225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2" t="s">
        <v>46</v>
      </c>
      <c r="C20" s="17">
        <f>SUM(C9:C19)</f>
        <v>15899588.743914669</v>
      </c>
      <c r="D20" s="18" t="s">
        <v>3</v>
      </c>
      <c r="E20" s="17">
        <f>C20</f>
        <v>15899588.743914669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6034010.5223663682</v>
      </c>
      <c r="D22" s="18" t="s">
        <v>3</v>
      </c>
      <c r="E22" s="17">
        <f>C22</f>
        <v>6034010.5223663682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30684.665924519082</v>
      </c>
      <c r="D24" s="18" t="s">
        <v>3</v>
      </c>
      <c r="E24" s="17">
        <f>C24</f>
        <v>30684.665924519082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-676746.56010522926</v>
      </c>
      <c r="D28" s="18" t="s">
        <v>3</v>
      </c>
      <c r="E28" s="17">
        <f>C28</f>
        <v>-676746.56010522926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21287537.372100327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15899588.743914669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268703.04977215786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-323365.83587373653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-152327.26483660622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-83439.069396579172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15609159.623579906</v>
      </c>
      <c r="D14" s="18" t="s">
        <v>3</v>
      </c>
      <c r="E14" s="17">
        <f>C14</f>
        <v>15609159.623579906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6135985.3001943594</v>
      </c>
      <c r="D16" s="18" t="s">
        <v>3</v>
      </c>
      <c r="E16" s="17">
        <f>C16</f>
        <v>6135985.3001943594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-688183.57697100763</v>
      </c>
      <c r="D20" s="18" t="s">
        <v>3</v>
      </c>
      <c r="E20" s="17">
        <f>C20</f>
        <v>-688183.57697100763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21056961.346803255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15609159.623579906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263794.7976385004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-317459.08842436812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-151803.56370009796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-84111.001719257736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15319580.767374683</v>
      </c>
      <c r="D13" s="18" t="s">
        <v>3</v>
      </c>
      <c r="E13" s="17">
        <f>C13</f>
        <v>15319580.767374683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6239683.451767643</v>
      </c>
      <c r="D15" s="18" t="s">
        <v>3</v>
      </c>
      <c r="E15" s="17">
        <f>C15</f>
        <v>6239683.451767643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21559264.219142325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15319580.767374683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258900.91496863213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-311569.63364686631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-151281.66304809702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-84788.345092772855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15030842.040555578</v>
      </c>
      <c r="D13" s="18" t="s">
        <v>3</v>
      </c>
      <c r="E13" s="17">
        <f>C13</f>
        <v>15030842.040555578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6345134.1021025153</v>
      </c>
      <c r="D15" s="18" t="s">
        <v>3</v>
      </c>
      <c r="E15" s="17">
        <f>C15</f>
        <v>6345134.1021025153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21375976.142658092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22362958.442445189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6214031.180192424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16148927.262252765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7727377.2794819884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9366911.7696834467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7727377.2794819884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9380701.5789959449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13789.809312498197</v>
      </c>
      <c r="E23" s="22" t="s">
        <v>3</v>
      </c>
      <c r="F23" s="11">
        <f>D23*(1+Prisudvikling2019)</f>
        <v>14022.857089879415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5724801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35449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74867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5835117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6034010.5223663682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2018-10-12T11:22:31Z</dcterms:modified>
</cp:coreProperties>
</file>