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externalReferences>
    <externalReference r:id="rId15"/>
  </externalReferences>
  <definedNames>
    <definedName name="GenereltKravAnlæg2018">'Fane 5. Generelt eff. krav'!$G$19</definedName>
    <definedName name="GenereltKravAnlæg2019">'Fane 5. Generelt eff. krav'!$G$20</definedName>
    <definedName name="GenereltKravDrift">'[1]Fane 7. Generelt eff. krav'!$G$18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1" i="2" l="1"/>
  <c r="C22" i="2" s="1"/>
  <c r="E22" i="2" s="1"/>
  <c r="E38" i="2" s="1"/>
  <c r="E11" i="11" l="1"/>
  <c r="E12" i="11"/>
  <c r="E13" i="11"/>
  <c r="E14" i="11"/>
  <c r="C17" i="15" l="1"/>
  <c r="C18" i="15" s="1"/>
  <c r="E18" i="15" s="1"/>
  <c r="E12" i="34" l="1"/>
  <c r="E18" i="34" l="1"/>
  <c r="E20" i="34" s="1"/>
  <c r="G21" i="34" s="1"/>
  <c r="G22" i="34" s="1"/>
  <c r="C26" i="15" s="1"/>
  <c r="E26" i="15" s="1"/>
  <c r="C16" i="23" l="1"/>
  <c r="C17" i="22"/>
  <c r="C25" i="2"/>
  <c r="G12" i="34" l="1"/>
  <c r="C24" i="22" s="1"/>
  <c r="E24" i="22" s="1"/>
  <c r="G10" i="30" l="1"/>
  <c r="G12" i="30"/>
  <c r="E10" i="11" l="1"/>
  <c r="G17" i="11"/>
  <c r="F17" i="11"/>
  <c r="D10" i="20" s="1"/>
  <c r="C35" i="2" l="1"/>
  <c r="C17" i="23" l="1"/>
  <c r="E17" i="23" s="1"/>
  <c r="C18" i="22" l="1"/>
  <c r="E18" i="22" s="1"/>
  <c r="C26" i="2"/>
  <c r="E26" i="2" s="1"/>
  <c r="G13" i="27"/>
  <c r="D13" i="20" l="1"/>
  <c r="F11" i="21"/>
  <c r="F12" i="21" s="1"/>
  <c r="C13" i="2" s="1"/>
  <c r="D11" i="21"/>
  <c r="D12" i="21" s="1"/>
  <c r="C12" i="2" s="1"/>
  <c r="C9" i="2"/>
  <c r="E14" i="19"/>
  <c r="E15" i="19" s="1"/>
  <c r="C28" i="2" l="1"/>
  <c r="C30" i="2" s="1"/>
  <c r="E30" i="2" s="1"/>
  <c r="C20" i="22"/>
  <c r="C22" i="22" s="1"/>
  <c r="E22" i="22" s="1"/>
  <c r="C19" i="23"/>
  <c r="C20" i="15"/>
  <c r="C22" i="15" l="1"/>
  <c r="E22" i="15" s="1"/>
  <c r="C21" i="23"/>
  <c r="E21" i="23" s="1"/>
  <c r="G11" i="10"/>
  <c r="E35" i="2" l="1"/>
  <c r="G13" i="10"/>
  <c r="C24" i="15" s="1"/>
  <c r="E16" i="11"/>
  <c r="E24" i="15" l="1"/>
  <c r="D14" i="20"/>
  <c r="C10" i="2" s="1"/>
  <c r="C16" i="2" s="1"/>
  <c r="C12" i="15" l="1"/>
  <c r="C12" i="22" s="1"/>
  <c r="C11" i="23" s="1"/>
  <c r="E15" i="11"/>
  <c r="E17" i="11" l="1"/>
  <c r="F10" i="20" s="1"/>
  <c r="F13" i="20" s="1"/>
  <c r="F14" i="20" s="1"/>
  <c r="C11" i="2" s="1"/>
  <c r="C17" i="2" s="1"/>
  <c r="C37" i="2"/>
  <c r="E37" i="2" s="1"/>
  <c r="C13" i="15" l="1"/>
  <c r="C13" i="22" s="1"/>
  <c r="C12" i="23" s="1"/>
  <c r="C14" i="2"/>
  <c r="C15" i="2" s="1"/>
  <c r="C18" i="2" l="1"/>
  <c r="E18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s="1"/>
  <c r="C13" i="23" l="1"/>
  <c r="E13" i="23" s="1"/>
  <c r="E22" i="23" s="1"/>
</calcChain>
</file>

<file path=xl/sharedStrings.xml><?xml version="1.0" encoding="utf-8"?>
<sst xmlns="http://schemas.openxmlformats.org/spreadsheetml/2006/main" count="347" uniqueCount="148">
  <si>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</si>
  <si>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</si>
  <si>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</si>
  <si>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</si>
  <si>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</si>
  <si>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</si>
  <si>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</si>
  <si>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</si>
  <si>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</si>
  <si>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</si>
  <si>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</si>
  <si>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</si>
  <si>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</si>
  <si>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</si>
  <si>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</si>
  <si>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</si>
  <si>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</si>
  <si>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</si>
  <si>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</si>
  <si>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</si>
  <si>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</si>
  <si>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</si>
  <si>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</si>
  <si>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</si>
  <si>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</si>
  <si>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</si>
  <si>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</si>
  <si>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</si>
  <si>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</si>
  <si>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</si>
  <si>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</si>
  <si>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</si>
  <si>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</si>
  <si>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</si>
  <si>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</si>
  <si>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</si>
  <si>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</si>
  <si>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</si>
  <si>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</si>
  <si>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</si>
  <si>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</si>
  <si>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</si>
  <si>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</si>
  <si>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</si>
  <si>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</si>
  <si>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</si>
  <si>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</si>
  <si>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</si>
  <si>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</si>
  <si>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</si>
  <si>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</si>
  <si>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</si>
  <si>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</si>
  <si>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</si>
  <si>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</si>
  <si>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</si>
  <si>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</si>
  <si>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</si>
  <si>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</si>
  <si>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</si>
  <si>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</si>
  <si>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</si>
  <si>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</si>
  <si>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</si>
  <si>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</si>
  <si>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</si>
  <si>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</si>
  <si>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</si>
  <si>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</si>
  <si>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</si>
  <si>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</si>
  <si>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</si>
  <si>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</si>
  <si>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</si>
  <si>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</si>
  <si>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</si>
  <si>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</si>
  <si>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</si>
  <si>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</si>
  <si>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</si>
  <si>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</si>
  <si>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</si>
  <si>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</si>
  <si>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</si>
  <si>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</si>
  <si>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</si>
  <si>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</si>
  <si>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</si>
  <si>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</si>
  <si>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</si>
  <si>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</si>
  <si>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</si>
  <si>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</si>
  <si>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</si>
  <si>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</si>
  <si>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</si>
  <si>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</si>
  <si>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</si>
  <si>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</si>
  <si>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</si>
  <si>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</si>
  <si>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</si>
  <si>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</si>
  <si>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</si>
  <si>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</si>
  <si>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</si>
  <si>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</si>
  <si>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</si>
  <si>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</si>
  <si>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</si>
  <si>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</si>
  <si>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</si>
  <si>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</si>
  <si>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</si>
  <si>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</si>
  <si>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</si>
  <si>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</si>
  <si>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</si>
  <si>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</si>
  <si>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</si>
  <si>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</si>
  <si>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</si>
  <si>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</si>
  <si>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</si>
  <si>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</si>
  <si>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</si>
  <si>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</si>
  <si>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</si>
  <si>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</si>
  <si>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</si>
  <si>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</si>
  <si>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Effektiviseringskrav</t>
  </si>
  <si>
    <t>Periodevise driftsomkostninger under prisloftsbekendtgørelsen</t>
  </si>
  <si>
    <t>Periodevise driftsomkostninger under PL-bekendtgørelsen i alt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</si>
  <si>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</si>
  <si>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</si>
  <si>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</si>
  <si>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</si>
  <si>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Ingen bortfald eller nedsættelse</t>
  </si>
  <si>
    <t xml:space="preserve">Separeringsprojekter </t>
  </si>
  <si>
    <t xml:space="preserve">Byggemodninger </t>
  </si>
  <si>
    <t>Fane 10: Bortfald eller nedsættelse af omkostninger til mål, medfinansiering eller udvidelse</t>
  </si>
  <si>
    <t>Fane 11: Nøgletal</t>
  </si>
  <si>
    <t>Indretning af lejede lokaler</t>
  </si>
  <si>
    <t>Ø 200 mm &lt; Ledningsnet ≤ Ø 500 mm</t>
  </si>
  <si>
    <t>Engangstillæg</t>
  </si>
  <si>
    <t>Tillæg som bortfalder i den økonomiske ramme for 2020</t>
  </si>
  <si>
    <t>Engangstillæg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</si>
</sst>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Drikkevand/NK-Vand%20AS%20(V137)/&#216;R2019/Bilag%20A%20-%20NK-Vand%20AS%20(V137)%20-%20&#216;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Forside"/>
      <sheetName val="Fane 2.1. Økonomisk ramme 2019"/>
      <sheetName val="Fane 2.2. Økonomisk ramme 2020"/>
      <sheetName val="Fane 2.3. Økonomisk ramme 2021"/>
      <sheetName val="Fane 2.4. Økonomisk ramme 2022"/>
      <sheetName val="Fane 3. Omkostninger i ØR2018"/>
      <sheetName val="Fane 4. Korrigeret grundlag"/>
      <sheetName val="Fane 5. Ikke-påvirkelige omk."/>
      <sheetName val="Fane 6. Individuelt eff. krav"/>
      <sheetName val="Fane 7. Generelt eff. krav"/>
      <sheetName val="Fane 8. Hist. over el. underdæk"/>
      <sheetName val="Fane 9. Kontrol af ØR2017"/>
      <sheetName val="Fane 10. Anlægsprojekter"/>
      <sheetName val="Fane 11. Tillæg"/>
      <sheetName val="Fane 12. Bortfald"/>
      <sheetName val="Fane 13. Nøgle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G18">
            <v>0.02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3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6" t="s">
        <v>121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4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8" t="s">
        <v>31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30</v>
      </c>
      <c r="D14" s="68" t="s">
        <v>93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92</v>
      </c>
      <c r="D15" s="68" t="s">
        <v>95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94</v>
      </c>
      <c r="D16" s="68" t="s">
        <v>122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6</v>
      </c>
      <c r="D17" s="77" t="s">
        <v>96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7</v>
      </c>
      <c r="D18" s="77" t="s">
        <v>97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8</v>
      </c>
      <c r="D19" s="83" t="s">
        <v>101</v>
      </c>
      <c r="E19" s="84"/>
      <c r="F19" s="84"/>
      <c r="G19" s="85"/>
      <c r="H19" s="1"/>
      <c r="I19" s="1"/>
    </row>
    <row r="20" spans="1:9" x14ac:dyDescent="0.25">
      <c r="A20" s="1"/>
      <c r="B20" s="1"/>
      <c r="C20" s="6" t="s">
        <v>9</v>
      </c>
      <c r="D20" s="72" t="s">
        <v>98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120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102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86" t="s">
        <v>28</v>
      </c>
      <c r="E23" s="87"/>
      <c r="F23" s="87"/>
      <c r="G23" s="88"/>
      <c r="H23" s="1"/>
      <c r="I23" s="1"/>
    </row>
    <row r="24" spans="1:9" x14ac:dyDescent="0.25">
      <c r="A24" s="1"/>
      <c r="B24" s="1"/>
      <c r="C24" s="6" t="s">
        <v>26</v>
      </c>
      <c r="D24" s="80" t="s">
        <v>99</v>
      </c>
      <c r="E24" s="81"/>
      <c r="F24" s="81"/>
      <c r="G24" s="82"/>
      <c r="H24" s="1"/>
      <c r="I24" s="1"/>
    </row>
    <row r="25" spans="1:9" x14ac:dyDescent="0.25">
      <c r="A25" s="1"/>
      <c r="B25" s="1"/>
      <c r="C25" s="6" t="s">
        <v>29</v>
      </c>
      <c r="D25" s="80" t="s">
        <v>54</v>
      </c>
      <c r="E25" s="81"/>
      <c r="F25" s="81"/>
      <c r="G25" s="8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4" t="s">
        <v>124</v>
      </c>
      <c r="C3" s="94"/>
      <c r="D3" s="94"/>
      <c r="E3" s="94"/>
      <c r="F3" s="94"/>
      <c r="G3" s="94"/>
      <c r="H3" s="94"/>
      <c r="I3" s="1"/>
    </row>
    <row r="4" spans="1:9" ht="15" customHeight="1" x14ac:dyDescent="0.25">
      <c r="A4" s="1"/>
      <c r="B4" s="94"/>
      <c r="C4" s="94"/>
      <c r="D4" s="94"/>
      <c r="E4" s="94"/>
      <c r="F4" s="94"/>
      <c r="G4" s="94"/>
      <c r="H4" s="9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101" t="s">
        <v>103</v>
      </c>
      <c r="C9" s="102"/>
      <c r="D9" s="103"/>
      <c r="E9" s="11">
        <v>187442056.45153588</v>
      </c>
      <c r="F9" s="22" t="s">
        <v>2</v>
      </c>
      <c r="G9" s="19"/>
      <c r="H9" s="27"/>
      <c r="I9" s="1"/>
    </row>
    <row r="10" spans="1:9" x14ac:dyDescent="0.25">
      <c r="A10" s="1"/>
      <c r="B10" s="101" t="s">
        <v>104</v>
      </c>
      <c r="C10" s="102"/>
      <c r="D10" s="103"/>
      <c r="E10" s="11">
        <v>170288537</v>
      </c>
      <c r="F10" s="22" t="s">
        <v>2</v>
      </c>
      <c r="G10" s="14"/>
      <c r="H10" s="28"/>
      <c r="I10" s="1"/>
    </row>
    <row r="11" spans="1:9" x14ac:dyDescent="0.25">
      <c r="A11" s="1"/>
      <c r="B11" s="101" t="s">
        <v>110</v>
      </c>
      <c r="C11" s="102"/>
      <c r="D11" s="103"/>
      <c r="E11" s="11">
        <v>584000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105</v>
      </c>
      <c r="C12" s="44"/>
      <c r="D12" s="45"/>
      <c r="E12" s="17">
        <f>E9-(E10-E11)</f>
        <v>17737519.451535881</v>
      </c>
      <c r="F12" s="25" t="s">
        <v>2</v>
      </c>
      <c r="G12" s="17">
        <f>E12</f>
        <v>17737519.451535881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115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104" t="s">
        <v>116</v>
      </c>
      <c r="C18" s="105"/>
      <c r="D18" s="10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4" t="s">
        <v>111</v>
      </c>
      <c r="C19" s="105"/>
      <c r="D19" s="10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4" t="s">
        <v>117</v>
      </c>
      <c r="C20" s="105"/>
      <c r="D20" s="10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0" t="s">
        <v>112</v>
      </c>
      <c r="C21" s="91"/>
      <c r="D21" s="91"/>
      <c r="E21" s="91"/>
      <c r="F21" s="92"/>
      <c r="G21" s="20">
        <f>E20</f>
        <v>0</v>
      </c>
      <c r="H21" s="21" t="s">
        <v>2</v>
      </c>
      <c r="I21" s="1"/>
    </row>
    <row r="22" spans="1:9" x14ac:dyDescent="0.25">
      <c r="A22" s="1"/>
      <c r="B22" s="90" t="s">
        <v>113</v>
      </c>
      <c r="C22" s="91"/>
      <c r="D22" s="91"/>
      <c r="E22" s="91"/>
      <c r="F22" s="92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128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125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59" t="s">
        <v>143</v>
      </c>
      <c r="C10" s="60">
        <v>25</v>
      </c>
      <c r="D10" s="11">
        <v>8022555</v>
      </c>
      <c r="E10" s="11">
        <f>D10/C10</f>
        <v>320902.2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59" t="s">
        <v>144</v>
      </c>
      <c r="C11" s="60">
        <v>75</v>
      </c>
      <c r="D11" s="11">
        <v>1367654</v>
      </c>
      <c r="E11" s="11">
        <f t="shared" ref="E11:E14" si="0">D11/C11</f>
        <v>18235.386666666665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59" t="s">
        <v>144</v>
      </c>
      <c r="C12" s="60">
        <v>75</v>
      </c>
      <c r="D12" s="11">
        <v>891914</v>
      </c>
      <c r="E12" s="11">
        <f t="shared" si="0"/>
        <v>11892.186666666666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59" t="s">
        <v>144</v>
      </c>
      <c r="C13" s="60">
        <v>75</v>
      </c>
      <c r="D13" s="11">
        <v>5395529</v>
      </c>
      <c r="E13" s="11">
        <f t="shared" si="0"/>
        <v>71940.386666666673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59" t="s">
        <v>144</v>
      </c>
      <c r="C14" s="60">
        <v>75</v>
      </c>
      <c r="D14" s="11">
        <v>4778195</v>
      </c>
      <c r="E14" s="11">
        <f t="shared" si="0"/>
        <v>63709.26666666667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59" t="s">
        <v>144</v>
      </c>
      <c r="C15" s="60">
        <v>75</v>
      </c>
      <c r="D15" s="11">
        <v>14021692</v>
      </c>
      <c r="E15" s="11">
        <f t="shared" ref="E15:E16" si="1">D15/C15</f>
        <v>186955.89333333334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59" t="s">
        <v>144</v>
      </c>
      <c r="C16" s="60">
        <v>75</v>
      </c>
      <c r="D16" s="11">
        <v>5308179</v>
      </c>
      <c r="E16" s="11">
        <f t="shared" si="1"/>
        <v>70775.72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90" t="s">
        <v>129</v>
      </c>
      <c r="C17" s="91"/>
      <c r="D17" s="92"/>
      <c r="E17" s="20">
        <f>SUM(E10:E16)</f>
        <v>744411.03999999992</v>
      </c>
      <c r="F17" s="20">
        <f>SUM(F10:F16)</f>
        <v>0</v>
      </c>
      <c r="G17" s="20">
        <f>SUM(G10:G16)</f>
        <v>0</v>
      </c>
      <c r="H17" s="21" t="s">
        <v>2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3">
    <mergeCell ref="B3:H4"/>
    <mergeCell ref="B8:H8"/>
    <mergeCell ref="B17:D17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119</v>
      </c>
      <c r="C3" s="89"/>
      <c r="D3" s="89"/>
      <c r="E3" s="89"/>
      <c r="F3" s="89"/>
      <c r="G3" s="89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4" t="s">
        <v>125</v>
      </c>
      <c r="C10" s="55"/>
      <c r="D10" s="56">
        <f>'Fane 8. Anlægsprojekter'!F17</f>
        <v>0</v>
      </c>
      <c r="E10" s="22" t="s">
        <v>2</v>
      </c>
      <c r="F10" s="11">
        <f>SUM('Fane 8. Anlægsprojekter'!E17,'Fane 8. Anlægsprojekter'!G17)</f>
        <v>744411.03999999992</v>
      </c>
      <c r="G10" s="22" t="s">
        <v>2</v>
      </c>
      <c r="H10" s="1"/>
    </row>
    <row r="11" spans="1:8" x14ac:dyDescent="0.25">
      <c r="A11" s="1"/>
      <c r="B11" s="61" t="s">
        <v>139</v>
      </c>
      <c r="C11" s="62"/>
      <c r="D11" s="56">
        <v>50965</v>
      </c>
      <c r="E11" s="22" t="s">
        <v>2</v>
      </c>
      <c r="F11" s="11">
        <v>508877</v>
      </c>
      <c r="G11" s="22" t="s">
        <v>2</v>
      </c>
      <c r="H11" s="1"/>
    </row>
    <row r="12" spans="1:8" x14ac:dyDescent="0.25">
      <c r="A12" s="1"/>
      <c r="B12" s="54" t="s">
        <v>140</v>
      </c>
      <c r="C12" s="55"/>
      <c r="D12" s="56">
        <v>52731</v>
      </c>
      <c r="E12" s="22" t="s">
        <v>2</v>
      </c>
      <c r="F12" s="11">
        <v>140273</v>
      </c>
      <c r="G12" s="22" t="s">
        <v>2</v>
      </c>
      <c r="H12" s="1"/>
    </row>
    <row r="13" spans="1:8" x14ac:dyDescent="0.25">
      <c r="A13" s="1"/>
      <c r="B13" s="39" t="s">
        <v>69</v>
      </c>
      <c r="C13" s="41"/>
      <c r="D13" s="20">
        <f>SUM(D10:D12)</f>
        <v>103696</v>
      </c>
      <c r="E13" s="21" t="s">
        <v>2</v>
      </c>
      <c r="F13" s="20">
        <f>SUM(F10:F12)</f>
        <v>1393561.04</v>
      </c>
      <c r="G13" s="21" t="s">
        <v>2</v>
      </c>
      <c r="H13" s="1"/>
    </row>
    <row r="14" spans="1:8" x14ac:dyDescent="0.25">
      <c r="A14" s="1"/>
      <c r="B14" s="39" t="s">
        <v>70</v>
      </c>
      <c r="C14" s="41"/>
      <c r="D14" s="20">
        <f>D13*(1+Prisudvikling2019)</f>
        <v>105448.46239999999</v>
      </c>
      <c r="E14" s="21" t="s">
        <v>2</v>
      </c>
      <c r="F14" s="20">
        <f>F13*(1+Prisudvikling2019)</f>
        <v>1417112.2215759999</v>
      </c>
      <c r="G14" s="21" t="s">
        <v>2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4" t="s">
        <v>141</v>
      </c>
      <c r="C3" s="94"/>
      <c r="D3" s="94"/>
      <c r="E3" s="94"/>
      <c r="F3" s="94"/>
      <c r="G3" s="94"/>
      <c r="H3" s="1"/>
    </row>
    <row r="4" spans="1:8" ht="25.5" customHeight="1" x14ac:dyDescent="0.25">
      <c r="A4" s="1"/>
      <c r="B4" s="94"/>
      <c r="C4" s="94"/>
      <c r="D4" s="94"/>
      <c r="E4" s="94"/>
      <c r="F4" s="94"/>
      <c r="G4" s="9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4" t="s">
        <v>138</v>
      </c>
      <c r="C10" s="63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4" t="s">
        <v>142</v>
      </c>
      <c r="C3" s="94"/>
      <c r="D3" s="94"/>
      <c r="E3" s="94"/>
      <c r="F3" s="94"/>
      <c r="G3" s="1"/>
      <c r="H3" s="1"/>
    </row>
    <row r="4" spans="1:8" ht="25.5" customHeight="1" x14ac:dyDescent="0.25">
      <c r="A4" s="1"/>
      <c r="B4" s="94"/>
      <c r="C4" s="94"/>
      <c r="D4" s="94"/>
      <c r="E4" s="94"/>
      <c r="F4" s="9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4" t="s">
        <v>44</v>
      </c>
      <c r="C9" s="65"/>
      <c r="D9" s="65"/>
      <c r="E9" s="66"/>
      <c r="F9" s="57">
        <v>1.7500000000000002E-2</v>
      </c>
      <c r="G9" s="58"/>
      <c r="H9" s="1"/>
    </row>
    <row r="10" spans="1:8" x14ac:dyDescent="0.25">
      <c r="A10" s="1"/>
      <c r="B10" s="64" t="s">
        <v>45</v>
      </c>
      <c r="C10" s="65"/>
      <c r="D10" s="65"/>
      <c r="E10" s="66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4" t="s">
        <v>13</v>
      </c>
      <c r="C14" s="65"/>
      <c r="D14" s="65"/>
      <c r="E14" s="66"/>
      <c r="F14" s="57">
        <v>0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.85546875" style="2" customWidth="1"/>
    <col min="2" max="2" width="49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9" t="s">
        <v>41</v>
      </c>
      <c r="C3" s="89"/>
      <c r="D3" s="89"/>
      <c r="E3" s="89"/>
      <c r="F3" s="89"/>
      <c r="G3" s="1"/>
      <c r="I3" s="36"/>
    </row>
    <row r="4" spans="1:9" ht="15" customHeight="1" x14ac:dyDescent="0.25">
      <c r="A4" s="1"/>
      <c r="B4" s="89"/>
      <c r="C4" s="89"/>
      <c r="D4" s="89"/>
      <c r="E4" s="89"/>
      <c r="F4" s="89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7" t="s">
        <v>49</v>
      </c>
      <c r="C9" s="7">
        <f>'Fane 3. Omkostninger i ØR2018'!G13</f>
        <v>159140846.37800425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Tillæg'!D14</f>
        <v>105448.46239999999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Tillæg'!F14</f>
        <v>1417112.2215759999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2810696.0871742689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-913256.639350735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-2089516.94928177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160471329.56052199</v>
      </c>
      <c r="D18" s="18" t="s">
        <v>2</v>
      </c>
      <c r="E18" s="17">
        <f>C18</f>
        <v>160471329.56052199</v>
      </c>
      <c r="F18" s="18" t="s">
        <v>2</v>
      </c>
      <c r="G18" s="1"/>
    </row>
    <row r="19" spans="1:7" ht="15" customHeight="1" x14ac:dyDescent="0.25">
      <c r="A19" s="1"/>
      <c r="B19" s="39" t="s">
        <v>145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146</v>
      </c>
      <c r="C20" s="11">
        <v>7562170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131</v>
      </c>
      <c r="C21" s="11">
        <f>-C20*(GenereltKravDrift+IndividueltKrav)</f>
        <v>-151243.4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147</v>
      </c>
      <c r="C22" s="17">
        <f>SUM(C20:C21)</f>
        <v>7410926.5999999996</v>
      </c>
      <c r="D22" s="18" t="s">
        <v>2</v>
      </c>
      <c r="E22" s="17">
        <f>C22</f>
        <v>7410926.5999999996</v>
      </c>
      <c r="F22" s="18" t="s">
        <v>2</v>
      </c>
      <c r="G22" s="1"/>
    </row>
    <row r="23" spans="1:7" ht="15" customHeight="1" x14ac:dyDescent="0.25">
      <c r="A23" s="1"/>
      <c r="B23" s="39" t="s">
        <v>74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132</v>
      </c>
      <c r="C24" s="11">
        <v>0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131</v>
      </c>
      <c r="C25" s="11">
        <f>-(C24*(GenereltKravDrift2018+IndividueltKrav))</f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3" t="s">
        <v>133</v>
      </c>
      <c r="C26" s="17">
        <f>SUM(C24:C25)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ht="15" customHeight="1" x14ac:dyDescent="0.25">
      <c r="A27" s="1"/>
      <c r="B27" s="39" t="s">
        <v>22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22</v>
      </c>
      <c r="C28" s="11">
        <f>'Fane 4. Ikke-påvirkelige omk.'!E15</f>
        <v>3346136.6143480092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42" t="s">
        <v>77</v>
      </c>
      <c r="C29" s="11">
        <v>0</v>
      </c>
      <c r="D29" s="8" t="s">
        <v>2</v>
      </c>
      <c r="E29" s="12"/>
      <c r="F29" s="13"/>
      <c r="G29" s="1"/>
    </row>
    <row r="30" spans="1:7" ht="15" customHeight="1" x14ac:dyDescent="0.25">
      <c r="A30" s="1"/>
      <c r="B30" s="29" t="s">
        <v>78</v>
      </c>
      <c r="C30" s="17">
        <f>SUM(C28:C29)</f>
        <v>3346136.6143480092</v>
      </c>
      <c r="D30" s="18" t="s">
        <v>2</v>
      </c>
      <c r="E30" s="17">
        <f>C30</f>
        <v>3346136.6143480092</v>
      </c>
      <c r="F30" s="18" t="s">
        <v>2</v>
      </c>
      <c r="G30" s="1"/>
    </row>
    <row r="31" spans="1:7" ht="15" customHeight="1" x14ac:dyDescent="0.25">
      <c r="A31" s="1"/>
      <c r="B31" s="39" t="s">
        <v>50</v>
      </c>
      <c r="C31" s="40"/>
      <c r="D31" s="40"/>
      <c r="E31" s="40"/>
      <c r="F31" s="41"/>
      <c r="G31" s="1"/>
    </row>
    <row r="32" spans="1:7" ht="15" customHeight="1" x14ac:dyDescent="0.25">
      <c r="A32" s="1"/>
      <c r="B32" s="67" t="s">
        <v>79</v>
      </c>
      <c r="C32" s="7">
        <v>0</v>
      </c>
      <c r="D32" s="8" t="s">
        <v>2</v>
      </c>
      <c r="E32" s="33"/>
      <c r="F32" s="13"/>
      <c r="G32" s="1"/>
    </row>
    <row r="33" spans="1:7" ht="15" customHeight="1" x14ac:dyDescent="0.25">
      <c r="A33" s="1"/>
      <c r="B33" s="67" t="s">
        <v>51</v>
      </c>
      <c r="C33" s="7">
        <v>0</v>
      </c>
      <c r="D33" s="8" t="s">
        <v>2</v>
      </c>
      <c r="E33" s="32"/>
      <c r="F33" s="13"/>
      <c r="G33" s="1"/>
    </row>
    <row r="34" spans="1:7" ht="28.5" customHeight="1" x14ac:dyDescent="0.25">
      <c r="A34" s="1"/>
      <c r="B34" s="42" t="s">
        <v>52</v>
      </c>
      <c r="C34" s="7">
        <v>42146.856656832031</v>
      </c>
      <c r="D34" s="8" t="s">
        <v>2</v>
      </c>
      <c r="E34" s="32"/>
      <c r="F34" s="13"/>
      <c r="G34" s="1"/>
    </row>
    <row r="35" spans="1:7" ht="15" customHeight="1" x14ac:dyDescent="0.25">
      <c r="A35" s="1"/>
      <c r="B35" s="43" t="s">
        <v>53</v>
      </c>
      <c r="C35" s="17">
        <f>SUM(C32:C34)</f>
        <v>42146.856656832031</v>
      </c>
      <c r="D35" s="18" t="s">
        <v>2</v>
      </c>
      <c r="E35" s="17">
        <f>C35</f>
        <v>42146.856656832031</v>
      </c>
      <c r="F35" s="18" t="s">
        <v>2</v>
      </c>
      <c r="G35" s="1"/>
    </row>
    <row r="36" spans="1:7" x14ac:dyDescent="0.25">
      <c r="A36" s="1"/>
      <c r="B36" s="39" t="s">
        <v>15</v>
      </c>
      <c r="C36" s="40"/>
      <c r="D36" s="40"/>
      <c r="E36" s="40"/>
      <c r="F36" s="41"/>
      <c r="G36" s="1"/>
    </row>
    <row r="37" spans="1:7" ht="15" customHeight="1" x14ac:dyDescent="0.25">
      <c r="A37" s="1"/>
      <c r="B37" s="43" t="s">
        <v>24</v>
      </c>
      <c r="C37" s="17">
        <f>'Fane 6. Hist. over el. underdæk'!G13</f>
        <v>0</v>
      </c>
      <c r="D37" s="18" t="s">
        <v>2</v>
      </c>
      <c r="E37" s="17">
        <f>C37</f>
        <v>0</v>
      </c>
      <c r="F37" s="18" t="s">
        <v>2</v>
      </c>
      <c r="G37" s="1"/>
    </row>
    <row r="38" spans="1:7" x14ac:dyDescent="0.25">
      <c r="A38" s="1"/>
      <c r="B38" s="39" t="s">
        <v>33</v>
      </c>
      <c r="C38" s="40"/>
      <c r="D38" s="41"/>
      <c r="E38" s="20">
        <f>SUM(E18,E22,E26,E30,E35,E37)</f>
        <v>171270539.6315268</v>
      </c>
      <c r="F38" s="21" t="s">
        <v>2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285156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42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25</v>
      </c>
      <c r="C8" s="91"/>
      <c r="D8" s="91"/>
      <c r="E8" s="91"/>
      <c r="F8" s="92"/>
      <c r="G8" s="1"/>
    </row>
    <row r="9" spans="1:7" ht="15" customHeight="1" x14ac:dyDescent="0.25">
      <c r="A9" s="1"/>
      <c r="B9" s="67" t="s">
        <v>55</v>
      </c>
      <c r="C9" s="7">
        <f>'Fane 2.1. Økonomisk ramme 2019'!E18</f>
        <v>160471329.56052199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2711965.4695728212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-910116.86302464711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-1025921.8416440993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161247256.32542604</v>
      </c>
      <c r="D14" s="18" t="s">
        <v>2</v>
      </c>
      <c r="E14" s="17">
        <f>C14</f>
        <v>161247256.32542604</v>
      </c>
      <c r="F14" s="18" t="s">
        <v>2</v>
      </c>
      <c r="G14" s="1"/>
    </row>
    <row r="15" spans="1:7" ht="15" customHeight="1" x14ac:dyDescent="0.25">
      <c r="A15" s="1"/>
      <c r="B15" s="90" t="s">
        <v>74</v>
      </c>
      <c r="C15" s="91"/>
      <c r="D15" s="91"/>
      <c r="E15" s="91"/>
      <c r="F15" s="92"/>
      <c r="G15" s="1"/>
    </row>
    <row r="16" spans="1:7" x14ac:dyDescent="0.25">
      <c r="A16" s="1"/>
      <c r="B16" s="46" t="s">
        <v>132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131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3" t="s">
        <v>133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ht="15" customHeight="1" x14ac:dyDescent="0.25">
      <c r="A19" s="1"/>
      <c r="B19" s="90" t="s">
        <v>22</v>
      </c>
      <c r="C19" s="91"/>
      <c r="D19" s="91"/>
      <c r="E19" s="91"/>
      <c r="F19" s="92"/>
      <c r="G19" s="1"/>
    </row>
    <row r="20" spans="1:7" x14ac:dyDescent="0.25">
      <c r="A20" s="1"/>
      <c r="B20" s="42" t="s">
        <v>22</v>
      </c>
      <c r="C20" s="11">
        <f>'Fane 4. Ikke-påvirkelige omk.'!E15*(1+Prisudvikling2019)</f>
        <v>3402686.3231304903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77</v>
      </c>
      <c r="C21" s="11">
        <v>0</v>
      </c>
      <c r="D21" s="8" t="s">
        <v>2</v>
      </c>
      <c r="E21" s="14"/>
      <c r="F21" s="13"/>
      <c r="G21" s="1"/>
    </row>
    <row r="22" spans="1:7" x14ac:dyDescent="0.25">
      <c r="A22" s="1"/>
      <c r="B22" s="29" t="s">
        <v>78</v>
      </c>
      <c r="C22" s="17">
        <f>SUM(C20:C21)</f>
        <v>3402686.3231304903</v>
      </c>
      <c r="D22" s="18" t="s">
        <v>2</v>
      </c>
      <c r="E22" s="17">
        <f>C22</f>
        <v>3402686.3231304903</v>
      </c>
      <c r="F22" s="18" t="s">
        <v>2</v>
      </c>
      <c r="G22" s="1"/>
    </row>
    <row r="23" spans="1:7" ht="15" customHeight="1" x14ac:dyDescent="0.25">
      <c r="A23" s="1"/>
      <c r="B23" s="90" t="s">
        <v>15</v>
      </c>
      <c r="C23" s="91"/>
      <c r="D23" s="91"/>
      <c r="E23" s="91"/>
      <c r="F23" s="92"/>
      <c r="G23" s="1"/>
    </row>
    <row r="24" spans="1:7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0" t="s">
        <v>114</v>
      </c>
      <c r="C25" s="91"/>
      <c r="D25" s="91"/>
      <c r="E25" s="91"/>
      <c r="F25" s="92"/>
      <c r="G25" s="1"/>
    </row>
    <row r="26" spans="1:7" x14ac:dyDescent="0.25">
      <c r="A26" s="1"/>
      <c r="B26" s="29" t="s">
        <v>106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164649942.64855653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B46" s="1"/>
      <c r="C46" s="1"/>
      <c r="D46" s="1"/>
      <c r="E46" s="1"/>
      <c r="F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password="DFE9" sheet="1" objects="1" scenarios="1"/>
  <mergeCells count="7">
    <mergeCell ref="B25:F25"/>
    <mergeCell ref="B23:F23"/>
    <mergeCell ref="B19:F19"/>
    <mergeCell ref="B3:F4"/>
    <mergeCell ref="B5:F5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89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7" t="s">
        <v>57</v>
      </c>
      <c r="C9" s="7">
        <f>'Fane 2.2. Økonomisk ramme 2020'!E14</f>
        <v>161247256.32542604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2725078.6318997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-906987.88124956831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-1034183.5594572041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162031163.51661897</v>
      </c>
      <c r="D14" s="18" t="s">
        <v>2</v>
      </c>
      <c r="E14" s="17">
        <f>C14</f>
        <v>162031163.51661897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x14ac:dyDescent="0.25">
      <c r="A16" s="1"/>
      <c r="B16" s="46" t="s">
        <v>132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131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3" t="s">
        <v>133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ht="15" customHeight="1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omk.'!E15*(1+Prisudvikling2019)^2</f>
        <v>3460191.7219913951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77</v>
      </c>
      <c r="C21" s="11">
        <v>0</v>
      </c>
      <c r="D21" s="8" t="s">
        <v>2</v>
      </c>
      <c r="E21" s="14"/>
      <c r="F21" s="13"/>
      <c r="G21" s="1"/>
    </row>
    <row r="22" spans="1:7" x14ac:dyDescent="0.25">
      <c r="A22" s="1"/>
      <c r="B22" s="29" t="s">
        <v>78</v>
      </c>
      <c r="C22" s="17">
        <f>SUM(C20:C21)</f>
        <v>3460191.7219913951</v>
      </c>
      <c r="D22" s="18" t="s">
        <v>2</v>
      </c>
      <c r="E22" s="17">
        <f>C22</f>
        <v>3460191.7219913951</v>
      </c>
      <c r="F22" s="18" t="s">
        <v>2</v>
      </c>
      <c r="G22" s="1"/>
    </row>
    <row r="23" spans="1:7" x14ac:dyDescent="0.25">
      <c r="A23" s="1"/>
      <c r="B23" s="39" t="s">
        <v>114</v>
      </c>
      <c r="C23" s="40"/>
      <c r="D23" s="40"/>
      <c r="E23" s="40"/>
      <c r="F23" s="41"/>
      <c r="G23" s="1"/>
    </row>
    <row r="24" spans="1:7" x14ac:dyDescent="0.25">
      <c r="A24" s="1"/>
      <c r="B24" s="29" t="s">
        <v>106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165491355.23861036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</row>
    <row r="46" spans="1:7" x14ac:dyDescent="0.25">
      <c r="B46" s="1"/>
      <c r="C46" s="1"/>
      <c r="D46" s="1"/>
      <c r="E46" s="1"/>
      <c r="F46" s="1"/>
    </row>
    <row r="47" spans="1:7" x14ac:dyDescent="0.25">
      <c r="B47" s="1"/>
      <c r="C47" s="1"/>
      <c r="D47" s="1"/>
      <c r="E47" s="1"/>
      <c r="F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90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7" t="s">
        <v>58</v>
      </c>
      <c r="C8" s="7">
        <f>'Fane 2.3. Økonomisk ramme 2021'!E14</f>
        <v>162031163.51661897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2738326.6634308603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-903869.65691383218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-1042511.8086360061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162823108.71449998</v>
      </c>
      <c r="D13" s="18" t="s">
        <v>2</v>
      </c>
      <c r="E13" s="17">
        <f>C13</f>
        <v>162823108.71449998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x14ac:dyDescent="0.25">
      <c r="A15" s="1"/>
      <c r="B15" s="46" t="s">
        <v>132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131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133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ht="15" customHeight="1" x14ac:dyDescent="0.25">
      <c r="A18" s="1"/>
      <c r="B18" s="39" t="s">
        <v>22</v>
      </c>
      <c r="C18" s="40"/>
      <c r="D18" s="40"/>
      <c r="E18" s="40"/>
      <c r="F18" s="41"/>
      <c r="G18" s="1"/>
    </row>
    <row r="19" spans="1:7" x14ac:dyDescent="0.25">
      <c r="A19" s="1"/>
      <c r="B19" s="42" t="s">
        <v>22</v>
      </c>
      <c r="C19" s="11">
        <f>'Fane 4. Ikke-påvirkelige omk.'!E15*(1+Prisudvikling2019)^3</f>
        <v>3518668.9620930492</v>
      </c>
      <c r="D19" s="8" t="s">
        <v>2</v>
      </c>
      <c r="E19" s="12"/>
      <c r="F19" s="13"/>
      <c r="G19" s="1"/>
    </row>
    <row r="20" spans="1:7" x14ac:dyDescent="0.25">
      <c r="A20" s="1"/>
      <c r="B20" s="42" t="s">
        <v>77</v>
      </c>
      <c r="C20" s="11">
        <v>0</v>
      </c>
      <c r="D20" s="8" t="s">
        <v>2</v>
      </c>
      <c r="E20" s="14"/>
      <c r="F20" s="13"/>
      <c r="G20" s="1"/>
    </row>
    <row r="21" spans="1:7" x14ac:dyDescent="0.25">
      <c r="A21" s="1"/>
      <c r="B21" s="29" t="s">
        <v>78</v>
      </c>
      <c r="C21" s="17">
        <f>SUM(C19:C20)</f>
        <v>3518668.9620930492</v>
      </c>
      <c r="D21" s="18" t="s">
        <v>2</v>
      </c>
      <c r="E21" s="17">
        <f>C21</f>
        <v>3518668.9620930492</v>
      </c>
      <c r="F21" s="18" t="s">
        <v>2</v>
      </c>
      <c r="G21" s="1"/>
    </row>
    <row r="22" spans="1:7" x14ac:dyDescent="0.25">
      <c r="A22" s="1"/>
      <c r="B22" s="39" t="s">
        <v>76</v>
      </c>
      <c r="C22" s="40"/>
      <c r="D22" s="41"/>
      <c r="E22" s="20">
        <f>SUM(E13,E17,E21)</f>
        <v>166341777.67659304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</row>
    <row r="46" spans="1:7" x14ac:dyDescent="0.25">
      <c r="B46" s="1"/>
      <c r="C46" s="1"/>
      <c r="D46" s="1"/>
      <c r="E46" s="1"/>
      <c r="F46" s="1"/>
    </row>
    <row r="47" spans="1:7" x14ac:dyDescent="0.25">
      <c r="B47" s="1"/>
      <c r="C47" s="1"/>
      <c r="D47" s="1"/>
      <c r="E47" s="1"/>
      <c r="F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4" t="s">
        <v>91</v>
      </c>
      <c r="C3" s="94"/>
      <c r="D3" s="94"/>
      <c r="E3" s="94"/>
      <c r="F3" s="94"/>
      <c r="G3" s="94"/>
      <c r="H3" s="94"/>
      <c r="I3" s="1"/>
    </row>
    <row r="4" spans="1:9" ht="29.25" customHeight="1" x14ac:dyDescent="0.25">
      <c r="A4" s="1"/>
      <c r="B4" s="94"/>
      <c r="C4" s="94"/>
      <c r="D4" s="94"/>
      <c r="E4" s="94"/>
      <c r="F4" s="94"/>
      <c r="G4" s="94"/>
      <c r="H4" s="9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4" t="s">
        <v>32</v>
      </c>
      <c r="C9" s="65"/>
      <c r="D9" s="65"/>
      <c r="E9" s="65"/>
      <c r="F9" s="66"/>
      <c r="G9" s="11">
        <v>163034335.90818903</v>
      </c>
      <c r="H9" s="22" t="s">
        <v>2</v>
      </c>
      <c r="I9" s="1"/>
    </row>
    <row r="10" spans="1:9" x14ac:dyDescent="0.25">
      <c r="A10" s="1"/>
      <c r="B10" s="46" t="s">
        <v>73</v>
      </c>
      <c r="C10" s="65"/>
      <c r="D10" s="65"/>
      <c r="E10" s="65"/>
      <c r="F10" s="66"/>
      <c r="G10" s="11">
        <v>0</v>
      </c>
      <c r="H10" s="22" t="s">
        <v>2</v>
      </c>
      <c r="I10" s="1"/>
    </row>
    <row r="11" spans="1:9" x14ac:dyDescent="0.25">
      <c r="A11" s="1"/>
      <c r="B11" s="46" t="s">
        <v>48</v>
      </c>
      <c r="C11" s="65"/>
      <c r="D11" s="65"/>
      <c r="E11" s="65"/>
      <c r="F11" s="66"/>
      <c r="G11" s="11">
        <v>3893489.5301847607</v>
      </c>
      <c r="H11" s="22" t="s">
        <v>2</v>
      </c>
      <c r="I11" s="1"/>
    </row>
    <row r="12" spans="1:9" x14ac:dyDescent="0.25">
      <c r="A12" s="1"/>
      <c r="B12" s="46" t="s">
        <v>75</v>
      </c>
      <c r="C12" s="65"/>
      <c r="D12" s="65"/>
      <c r="E12" s="65"/>
      <c r="F12" s="66"/>
      <c r="G12" s="11">
        <v>0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159140846.37800425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100</v>
      </c>
      <c r="C3" s="89"/>
      <c r="D3" s="89"/>
      <c r="E3" s="89"/>
      <c r="F3" s="89"/>
      <c r="G3" s="1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109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5" t="s">
        <v>134</v>
      </c>
      <c r="C10" s="96"/>
      <c r="D10" s="97"/>
      <c r="E10" s="11">
        <v>2229330</v>
      </c>
      <c r="F10" s="22" t="s">
        <v>2</v>
      </c>
      <c r="G10" s="1"/>
      <c r="H10" s="1"/>
    </row>
    <row r="11" spans="1:8" x14ac:dyDescent="0.25">
      <c r="A11" s="1"/>
      <c r="B11" s="95" t="s">
        <v>135</v>
      </c>
      <c r="C11" s="96"/>
      <c r="D11" s="97"/>
      <c r="E11" s="11">
        <v>61646</v>
      </c>
      <c r="F11" s="22" t="s">
        <v>2</v>
      </c>
      <c r="G11" s="1"/>
      <c r="H11" s="1"/>
    </row>
    <row r="12" spans="1:8" ht="28.5" customHeight="1" x14ac:dyDescent="0.25">
      <c r="A12" s="1"/>
      <c r="B12" s="98" t="s">
        <v>136</v>
      </c>
      <c r="C12" s="99"/>
      <c r="D12" s="100"/>
      <c r="E12" s="11">
        <v>652045</v>
      </c>
      <c r="F12" s="22" t="s">
        <v>2</v>
      </c>
      <c r="G12" s="1"/>
      <c r="H12" s="1"/>
    </row>
    <row r="13" spans="1:8" x14ac:dyDescent="0.25">
      <c r="A13" s="1"/>
      <c r="B13" s="95" t="s">
        <v>137</v>
      </c>
      <c r="C13" s="96"/>
      <c r="D13" s="97"/>
      <c r="E13" s="11">
        <v>292820</v>
      </c>
      <c r="F13" s="22" t="s">
        <v>2</v>
      </c>
      <c r="G13" s="1"/>
      <c r="H13" s="1"/>
    </row>
    <row r="14" spans="1:8" x14ac:dyDescent="0.25">
      <c r="A14" s="1"/>
      <c r="B14" s="90" t="s">
        <v>126</v>
      </c>
      <c r="C14" s="91"/>
      <c r="D14" s="92"/>
      <c r="E14" s="20">
        <f>SUM(E10:E13)</f>
        <v>3235841</v>
      </c>
      <c r="F14" s="21" t="s">
        <v>2</v>
      </c>
      <c r="G14" s="1"/>
      <c r="H14" s="1"/>
    </row>
    <row r="15" spans="1:8" x14ac:dyDescent="0.25">
      <c r="A15" s="1"/>
      <c r="B15" s="90" t="s">
        <v>127</v>
      </c>
      <c r="C15" s="91"/>
      <c r="D15" s="92"/>
      <c r="E15" s="20">
        <f>E14*(1+Prisudvikling2019)^2</f>
        <v>3346136.6143480092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118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4" t="s">
        <v>80</v>
      </c>
      <c r="C9" s="65"/>
      <c r="D9" s="65"/>
      <c r="E9" s="65"/>
      <c r="F9" s="66"/>
      <c r="G9" s="52">
        <v>913716.11946291302</v>
      </c>
      <c r="H9" s="22" t="s">
        <v>2</v>
      </c>
      <c r="I9" s="1"/>
    </row>
    <row r="10" spans="1:9" x14ac:dyDescent="0.25">
      <c r="A10" s="1"/>
      <c r="B10" s="64" t="s">
        <v>81</v>
      </c>
      <c r="C10" s="65"/>
      <c r="D10" s="65"/>
      <c r="E10" s="65"/>
      <c r="F10" s="66"/>
      <c r="G10" s="52">
        <f>G9/GenereltKravDrift2018</f>
        <v>45685805.973145649</v>
      </c>
      <c r="H10" s="22" t="s">
        <v>2</v>
      </c>
      <c r="I10" s="1"/>
    </row>
    <row r="11" spans="1:9" x14ac:dyDescent="0.25">
      <c r="A11" s="1"/>
      <c r="B11" s="64" t="s">
        <v>82</v>
      </c>
      <c r="C11" s="65"/>
      <c r="D11" s="65"/>
      <c r="E11" s="65"/>
      <c r="F11" s="66"/>
      <c r="G11" s="52">
        <v>2078038.9953219858</v>
      </c>
      <c r="H11" s="22" t="s">
        <v>2</v>
      </c>
      <c r="I11" s="1"/>
    </row>
    <row r="12" spans="1:9" x14ac:dyDescent="0.25">
      <c r="A12" s="1"/>
      <c r="B12" s="64" t="s">
        <v>83</v>
      </c>
      <c r="C12" s="65"/>
      <c r="D12" s="65"/>
      <c r="E12" s="65"/>
      <c r="F12" s="66"/>
      <c r="G12" s="52">
        <f>G11/GenereltKravAnlæg2018</f>
        <v>117403333.06903875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101" t="s">
        <v>85</v>
      </c>
      <c r="C17" s="102"/>
      <c r="D17" s="102"/>
      <c r="E17" s="102"/>
      <c r="F17" s="103"/>
      <c r="G17" s="53">
        <v>0.02</v>
      </c>
      <c r="H17" s="22"/>
      <c r="I17" s="1"/>
    </row>
    <row r="18" spans="1:9" x14ac:dyDescent="0.25">
      <c r="A18" s="1"/>
      <c r="B18" s="101" t="s">
        <v>84</v>
      </c>
      <c r="C18" s="102"/>
      <c r="D18" s="102"/>
      <c r="E18" s="102"/>
      <c r="F18" s="103"/>
      <c r="G18" s="53">
        <v>0.02</v>
      </c>
      <c r="H18" s="22"/>
      <c r="I18" s="1"/>
    </row>
    <row r="19" spans="1:9" x14ac:dyDescent="0.25">
      <c r="A19" s="1"/>
      <c r="B19" s="101" t="s">
        <v>86</v>
      </c>
      <c r="C19" s="102"/>
      <c r="D19" s="102"/>
      <c r="E19" s="102"/>
      <c r="F19" s="103"/>
      <c r="G19" s="53">
        <v>1.77E-2</v>
      </c>
      <c r="H19" s="22"/>
      <c r="I19" s="1"/>
    </row>
    <row r="20" spans="1:9" x14ac:dyDescent="0.25">
      <c r="A20" s="1"/>
      <c r="B20" s="101" t="s">
        <v>130</v>
      </c>
      <c r="C20" s="102"/>
      <c r="D20" s="102"/>
      <c r="E20" s="102"/>
      <c r="F20" s="103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123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4" t="s">
        <v>17</v>
      </c>
      <c r="C9" s="65"/>
      <c r="D9" s="65"/>
      <c r="E9" s="65"/>
      <c r="F9" s="66"/>
      <c r="G9" s="11">
        <v>-19504819</v>
      </c>
      <c r="H9" s="22" t="s">
        <v>2</v>
      </c>
      <c r="I9" s="1"/>
    </row>
    <row r="10" spans="1:9" x14ac:dyDescent="0.25">
      <c r="A10" s="1"/>
      <c r="B10" s="64" t="s">
        <v>46</v>
      </c>
      <c r="C10" s="65"/>
      <c r="D10" s="65"/>
      <c r="E10" s="65"/>
      <c r="F10" s="66"/>
      <c r="G10" s="11">
        <v>-19504819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0</v>
      </c>
      <c r="H11" s="26" t="s">
        <v>2</v>
      </c>
      <c r="I11" s="1"/>
    </row>
    <row r="12" spans="1:9" x14ac:dyDescent="0.25">
      <c r="A12" s="1"/>
      <c r="B12" s="64" t="s">
        <v>18</v>
      </c>
      <c r="C12" s="65"/>
      <c r="D12" s="65"/>
      <c r="E12" s="65"/>
      <c r="F12" s="66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2018-10-12T13:40:01Z</dcterms:modified>
</cp:coreProperties>
</file>