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456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C22" i="23" l="1"/>
  <c r="C23" i="22"/>
  <c r="C23" i="15"/>
  <c r="C27" i="2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E10" i="11" l="1"/>
  <c r="G25" i="11"/>
  <c r="F25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2" i="20" l="1"/>
  <c r="F11" i="21"/>
  <c r="F12" i="21" s="1"/>
  <c r="C13" i="2" s="1"/>
  <c r="D11" i="21"/>
  <c r="D12" i="21" s="1"/>
  <c r="C12" i="2" s="1"/>
  <c r="C9" i="2"/>
  <c r="E16" i="19"/>
  <c r="E17" i="19" s="1"/>
  <c r="C24" i="2" l="1"/>
  <c r="E27" i="2" s="1"/>
  <c r="C20" i="22"/>
  <c r="E23" i="22" s="1"/>
  <c r="C19" i="23"/>
  <c r="C20" i="15"/>
  <c r="E23" i="15" l="1"/>
  <c r="E22" i="23"/>
  <c r="G11" i="10"/>
  <c r="E32" i="2" l="1"/>
  <c r="G13" i="10"/>
  <c r="C25" i="15" s="1"/>
  <c r="E25" i="15" l="1"/>
  <c r="D13" i="20"/>
  <c r="C10" i="2" s="1"/>
  <c r="C16" i="2" s="1"/>
  <c r="C12" i="15" l="1"/>
  <c r="C12" i="22" s="1"/>
  <c r="C11" i="23" s="1"/>
  <c r="E25" i="11" l="1"/>
  <c r="F10" i="20" s="1"/>
  <c r="F12" i="20" s="1"/>
  <c r="F13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1" i="15" s="1"/>
  <c r="C14" i="15" l="1"/>
  <c r="E14" i="15" s="1"/>
  <c r="E28" i="15" s="1"/>
  <c r="C9" i="22" l="1"/>
  <c r="C10" i="22" l="1"/>
  <c r="C11" i="22" s="1"/>
  <c r="C14" i="22" l="1"/>
  <c r="E14" i="22" s="1"/>
  <c r="E26" i="22" s="1"/>
  <c r="C8" i="23" l="1"/>
  <c r="C9" i="23" l="1"/>
  <c r="C10" i="23" s="1"/>
  <c r="C13" i="23" l="1"/>
  <c r="E13" i="23" s="1"/>
  <c r="E23" i="23" s="1"/>
</calcChain>
</file>

<file path=xl/sharedStrings.xml><?xml version="1.0" encoding="utf-8"?>
<sst xmlns="http://schemas.openxmlformats.org/spreadsheetml/2006/main" count="364" uniqueCount="152">
  <si>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</si>
  <si>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</si>
  <si>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</si>
  <si>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</si>
  <si>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</si>
  <si>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</si>
  <si>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</si>
  <si>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</si>
  <si>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</si>
  <si>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</si>
  <si>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</si>
  <si>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</si>
  <si>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</si>
  <si>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</si>
  <si>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</si>
  <si>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</si>
  <si>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</si>
  <si>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</si>
  <si>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</si>
  <si>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</si>
  <si>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</si>
  <si>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</si>
  <si>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</si>
  <si>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</si>
  <si>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</si>
  <si>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</si>
  <si>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</si>
  <si>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</si>
  <si>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</si>
  <si>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</si>
  <si>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</si>
  <si>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</si>
  <si>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</si>
  <si>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</si>
  <si>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</si>
  <si>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</si>
  <si>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</si>
  <si>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</si>
  <si>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</si>
  <si>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</si>
  <si>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</si>
  <si>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</si>
  <si>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</si>
  <si>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</si>
  <si>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</si>
  <si>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</si>
  <si>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</si>
  <si>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</si>
  <si>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</si>
  <si>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</si>
  <si>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</si>
  <si>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</si>
  <si>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</si>
  <si>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</si>
  <si>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</si>
  <si>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</si>
  <si>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</si>
  <si>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</si>
  <si>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</si>
  <si>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</si>
  <si>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</si>
  <si>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</si>
  <si>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</si>
  <si>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</si>
  <si>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</si>
  <si>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</si>
  <si>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</si>
  <si>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</si>
  <si>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</si>
  <si>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</si>
  <si>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</si>
  <si>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</si>
  <si>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</si>
  <si>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</si>
  <si>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</si>
  <si>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</si>
  <si>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</si>
  <si>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</si>
  <si>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</si>
  <si>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</si>
  <si>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</si>
  <si>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</si>
  <si>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</si>
  <si>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</si>
  <si>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</si>
  <si>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</si>
  <si>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</si>
  <si>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</si>
  <si>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</si>
  <si>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</si>
  <si>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</si>
  <si>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</si>
  <si>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</si>
  <si>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</si>
  <si>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</si>
  <si>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</si>
  <si>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</si>
  <si>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</si>
  <si>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</si>
  <si>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</si>
  <si>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</si>
  <si>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</si>
  <si>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</si>
  <si>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</si>
  <si>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</si>
  <si>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</si>
  <si>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</si>
  <si>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</si>
  <si>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</si>
  <si>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</si>
  <si>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</si>
  <si>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</si>
  <si>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</si>
  <si>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</si>
  <si>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</si>
  <si>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</si>
  <si>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</si>
  <si>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</si>
  <si>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</si>
  <si>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</si>
  <si>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</si>
  <si>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</si>
  <si>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</si>
  <si>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</si>
  <si>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</si>
  <si>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</si>
  <si>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</si>
  <si>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</si>
  <si>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</si>
  <si>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</si>
  <si>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</si>
  <si>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</si>
  <si>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</si>
  <si>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</si>
  <si>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</si>
  <si>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Omlægning af ledning Gl. Strandvej</t>
  </si>
  <si>
    <t>Spildevandsafgift</t>
  </si>
  <si>
    <t>Afgift til Forsyningsekretariatet</t>
  </si>
  <si>
    <t>Skatter og afgifter</t>
  </si>
  <si>
    <t>Selskabsskatter</t>
  </si>
  <si>
    <t>Tjenestemandspensioner</t>
  </si>
  <si>
    <t>Erstatninger</t>
  </si>
  <si>
    <t xml:space="preserve">Medfinansiering efter prisloftbekendtgørelsen </t>
  </si>
  <si>
    <t>Andre bygninger (tekniske installationer, målere mv.)</t>
  </si>
  <si>
    <t>Jordbassin Klasse A</t>
  </si>
  <si>
    <t>Forsinkelsesbassiner, lukkede uden automatisk rensning og SRO Miljøklasse B (mindre end 1.000 m3)</t>
  </si>
  <si>
    <t>Smartgrid</t>
  </si>
  <si>
    <t>Ø 500 mm &lt; Ledningsnet ≤ Ø 800 mm</t>
  </si>
  <si>
    <t>Ø 200 mm &lt; Ledningsnet ≤ Ø 500 mm</t>
  </si>
  <si>
    <t>Ledningsnet ≤ Ø 200 mm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</si>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</sst>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3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3" t="s">
        <v>123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4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8" t="s">
        <v>31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30</v>
      </c>
      <c r="D14" s="78" t="s">
        <v>95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94</v>
      </c>
      <c r="D15" s="78" t="s">
        <v>97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96</v>
      </c>
      <c r="D16" s="78" t="s">
        <v>124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6</v>
      </c>
      <c r="D17" s="84" t="s">
        <v>98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7</v>
      </c>
      <c r="D18" s="84" t="s">
        <v>99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8</v>
      </c>
      <c r="D19" s="69" t="s">
        <v>103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9</v>
      </c>
      <c r="D20" s="72" t="s">
        <v>100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10</v>
      </c>
      <c r="D21" s="72" t="s">
        <v>122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</v>
      </c>
      <c r="D22" s="72" t="s">
        <v>104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12</v>
      </c>
      <c r="D23" s="75" t="s">
        <v>28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26</v>
      </c>
      <c r="D24" s="66" t="s">
        <v>101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6" t="s">
        <v>54</v>
      </c>
      <c r="E25" s="67"/>
      <c r="F25" s="67"/>
      <c r="G25" s="6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3" t="s">
        <v>105</v>
      </c>
      <c r="C9" s="94"/>
      <c r="D9" s="95"/>
      <c r="E9" s="11">
        <v>161841322.73748404</v>
      </c>
      <c r="F9" s="22" t="s">
        <v>2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165258632</v>
      </c>
      <c r="F10" s="22" t="s">
        <v>2</v>
      </c>
      <c r="G10" s="14"/>
      <c r="H10" s="28"/>
      <c r="I10" s="1"/>
    </row>
    <row r="11" spans="1:9" x14ac:dyDescent="0.25">
      <c r="A11" s="1"/>
      <c r="B11" s="93" t="s">
        <v>112</v>
      </c>
      <c r="C11" s="94"/>
      <c r="D11" s="95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-3417309.2625159621</v>
      </c>
      <c r="F12" s="25" t="s">
        <v>2</v>
      </c>
      <c r="G12" s="17">
        <f>E12</f>
        <v>-3417309.2625159621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6" t="s">
        <v>118</v>
      </c>
      <c r="C18" s="97"/>
      <c r="D18" s="98"/>
      <c r="E18" s="11">
        <f>IF(E12&lt;0,E12,0)</f>
        <v>-3417309.2625159621</v>
      </c>
      <c r="F18" s="22" t="s">
        <v>2</v>
      </c>
      <c r="G18" s="14"/>
      <c r="H18" s="28"/>
      <c r="I18" s="1"/>
    </row>
    <row r="19" spans="1:9" x14ac:dyDescent="0.25">
      <c r="A19" s="1"/>
      <c r="B19" s="96" t="s">
        <v>113</v>
      </c>
      <c r="C19" s="97"/>
      <c r="D19" s="98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6" t="s">
        <v>119</v>
      </c>
      <c r="C20" s="97"/>
      <c r="D20" s="98"/>
      <c r="E20" s="11">
        <f>E18/E19</f>
        <v>-1708654.6312579811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-1708654.6312579811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-1796755.6949600128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0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26.25" x14ac:dyDescent="0.25">
      <c r="A10" s="1"/>
      <c r="B10" s="99" t="s">
        <v>143</v>
      </c>
      <c r="C10" s="100">
        <v>75</v>
      </c>
      <c r="D10" s="11">
        <v>17863.59</v>
      </c>
      <c r="E10" s="11">
        <f>D10/C10</f>
        <v>238.18119999999999</v>
      </c>
      <c r="F10" s="11">
        <v>0</v>
      </c>
      <c r="G10" s="11">
        <v>0</v>
      </c>
      <c r="H10" s="22" t="s">
        <v>2</v>
      </c>
      <c r="I10" s="1"/>
    </row>
    <row r="11" spans="1:9" x14ac:dyDescent="0.25">
      <c r="A11" s="1"/>
      <c r="B11" s="99" t="s">
        <v>144</v>
      </c>
      <c r="C11" s="100">
        <v>50</v>
      </c>
      <c r="D11" s="11">
        <v>1095780.1499999999</v>
      </c>
      <c r="E11" s="11">
        <f t="shared" ref="E11:E24" si="0">D11/C11</f>
        <v>21915.602999999999</v>
      </c>
      <c r="F11" s="11">
        <v>0</v>
      </c>
      <c r="G11" s="11">
        <v>0</v>
      </c>
      <c r="H11" s="22" t="s">
        <v>2</v>
      </c>
      <c r="I11" s="1"/>
    </row>
    <row r="12" spans="1:9" ht="51.75" x14ac:dyDescent="0.25">
      <c r="A12" s="1"/>
      <c r="B12" s="99" t="s">
        <v>145</v>
      </c>
      <c r="C12" s="100">
        <v>50</v>
      </c>
      <c r="D12" s="11">
        <v>304501.40999999997</v>
      </c>
      <c r="E12" s="11">
        <f t="shared" si="0"/>
        <v>6090.0281999999997</v>
      </c>
      <c r="F12" s="11">
        <v>0</v>
      </c>
      <c r="G12" s="11">
        <v>0</v>
      </c>
      <c r="H12" s="22" t="s">
        <v>2</v>
      </c>
      <c r="I12" s="1"/>
    </row>
    <row r="13" spans="1:9" x14ac:dyDescent="0.25">
      <c r="A13" s="1"/>
      <c r="B13" s="99" t="s">
        <v>146</v>
      </c>
      <c r="C13" s="100">
        <v>10</v>
      </c>
      <c r="D13" s="11">
        <v>53956.22</v>
      </c>
      <c r="E13" s="11">
        <f t="shared" si="0"/>
        <v>5395.6220000000003</v>
      </c>
      <c r="F13" s="11">
        <v>0</v>
      </c>
      <c r="G13" s="11">
        <v>0</v>
      </c>
      <c r="H13" s="22" t="s">
        <v>2</v>
      </c>
      <c r="I13" s="1"/>
    </row>
    <row r="14" spans="1:9" ht="26.25" x14ac:dyDescent="0.25">
      <c r="A14" s="1"/>
      <c r="B14" s="99" t="s">
        <v>147</v>
      </c>
      <c r="C14" s="100">
        <v>75</v>
      </c>
      <c r="D14" s="11">
        <v>5738329.1799999997</v>
      </c>
      <c r="E14" s="11">
        <f t="shared" si="0"/>
        <v>76511.055733333327</v>
      </c>
      <c r="F14" s="11">
        <v>0</v>
      </c>
      <c r="G14" s="11">
        <v>0</v>
      </c>
      <c r="H14" s="22" t="s">
        <v>2</v>
      </c>
      <c r="I14" s="1"/>
    </row>
    <row r="15" spans="1:9" ht="26.25" x14ac:dyDescent="0.25">
      <c r="A15" s="1"/>
      <c r="B15" s="99" t="s">
        <v>148</v>
      </c>
      <c r="C15" s="100">
        <v>75</v>
      </c>
      <c r="D15" s="11">
        <v>2376776.3199999998</v>
      </c>
      <c r="E15" s="11">
        <f t="shared" si="0"/>
        <v>31690.350933333331</v>
      </c>
      <c r="F15" s="11">
        <v>0</v>
      </c>
      <c r="G15" s="11">
        <v>0</v>
      </c>
      <c r="H15" s="22" t="s">
        <v>2</v>
      </c>
      <c r="I15" s="1"/>
    </row>
    <row r="16" spans="1:9" ht="26.25" x14ac:dyDescent="0.25">
      <c r="A16" s="1"/>
      <c r="B16" s="99" t="s">
        <v>148</v>
      </c>
      <c r="C16" s="100">
        <v>75</v>
      </c>
      <c r="D16" s="11">
        <v>5418325.0300000003</v>
      </c>
      <c r="E16" s="11">
        <f t="shared" si="0"/>
        <v>72244.333733333333</v>
      </c>
      <c r="F16" s="11">
        <v>0</v>
      </c>
      <c r="G16" s="11">
        <v>0</v>
      </c>
      <c r="H16" s="22" t="s">
        <v>2</v>
      </c>
      <c r="I16" s="1"/>
    </row>
    <row r="17" spans="1:9" x14ac:dyDescent="0.25">
      <c r="A17" s="1"/>
      <c r="B17" s="99" t="s">
        <v>149</v>
      </c>
      <c r="C17" s="100">
        <v>75</v>
      </c>
      <c r="D17" s="11">
        <v>82791.63</v>
      </c>
      <c r="E17" s="11">
        <f t="shared" si="0"/>
        <v>1103.8884</v>
      </c>
      <c r="F17" s="11">
        <v>0</v>
      </c>
      <c r="G17" s="11">
        <v>0</v>
      </c>
      <c r="H17" s="22" t="s">
        <v>2</v>
      </c>
      <c r="I17" s="1"/>
    </row>
    <row r="18" spans="1:9" ht="26.25" x14ac:dyDescent="0.25">
      <c r="A18" s="1"/>
      <c r="B18" s="99" t="s">
        <v>148</v>
      </c>
      <c r="C18" s="100">
        <v>75</v>
      </c>
      <c r="D18" s="11">
        <v>421339.45</v>
      </c>
      <c r="E18" s="11">
        <f t="shared" si="0"/>
        <v>5617.8593333333338</v>
      </c>
      <c r="F18" s="11">
        <v>0</v>
      </c>
      <c r="G18" s="11">
        <v>0</v>
      </c>
      <c r="H18" s="22" t="s">
        <v>2</v>
      </c>
      <c r="I18" s="1"/>
    </row>
    <row r="19" spans="1:9" ht="26.25" x14ac:dyDescent="0.25">
      <c r="A19" s="1"/>
      <c r="B19" s="99" t="s">
        <v>148</v>
      </c>
      <c r="C19" s="100">
        <v>75</v>
      </c>
      <c r="D19" s="11">
        <v>3062271.93</v>
      </c>
      <c r="E19" s="11">
        <f t="shared" si="0"/>
        <v>40830.292400000006</v>
      </c>
      <c r="F19" s="11">
        <v>0</v>
      </c>
      <c r="G19" s="11">
        <v>0</v>
      </c>
      <c r="H19" s="22" t="s">
        <v>2</v>
      </c>
      <c r="I19" s="1"/>
    </row>
    <row r="20" spans="1:9" x14ac:dyDescent="0.25">
      <c r="A20" s="1"/>
      <c r="B20" s="99" t="s">
        <v>149</v>
      </c>
      <c r="C20" s="100">
        <v>75</v>
      </c>
      <c r="D20" s="11">
        <v>295423.65000000002</v>
      </c>
      <c r="E20" s="11">
        <f t="shared" si="0"/>
        <v>3938.9820000000004</v>
      </c>
      <c r="F20" s="11">
        <v>0</v>
      </c>
      <c r="G20" s="11">
        <v>0</v>
      </c>
      <c r="H20" s="22" t="s">
        <v>2</v>
      </c>
      <c r="I20" s="1"/>
    </row>
    <row r="21" spans="1:9" x14ac:dyDescent="0.25">
      <c r="A21" s="1"/>
      <c r="B21" s="99" t="s">
        <v>149</v>
      </c>
      <c r="C21" s="100">
        <v>75</v>
      </c>
      <c r="D21" s="11">
        <v>386937.22</v>
      </c>
      <c r="E21" s="11">
        <f t="shared" si="0"/>
        <v>5159.1629333333331</v>
      </c>
      <c r="F21" s="11">
        <v>0</v>
      </c>
      <c r="G21" s="11">
        <v>0</v>
      </c>
      <c r="H21" s="22" t="s">
        <v>2</v>
      </c>
      <c r="I21" s="1"/>
    </row>
    <row r="22" spans="1:9" x14ac:dyDescent="0.25">
      <c r="A22" s="1"/>
      <c r="B22" s="99" t="s">
        <v>149</v>
      </c>
      <c r="C22" s="100">
        <v>75</v>
      </c>
      <c r="D22" s="11">
        <v>641270.55000000005</v>
      </c>
      <c r="E22" s="11">
        <f t="shared" si="0"/>
        <v>8550.2740000000013</v>
      </c>
      <c r="F22" s="11">
        <v>0</v>
      </c>
      <c r="G22" s="11">
        <v>0</v>
      </c>
      <c r="H22" s="22" t="s">
        <v>2</v>
      </c>
      <c r="I22" s="1"/>
    </row>
    <row r="23" spans="1:9" x14ac:dyDescent="0.25">
      <c r="A23" s="1"/>
      <c r="B23" s="99" t="s">
        <v>149</v>
      </c>
      <c r="C23" s="100">
        <v>75</v>
      </c>
      <c r="D23" s="11">
        <v>1284542.03</v>
      </c>
      <c r="E23" s="11">
        <f t="shared" si="0"/>
        <v>17127.227066666666</v>
      </c>
      <c r="F23" s="11">
        <v>0</v>
      </c>
      <c r="G23" s="11">
        <v>0</v>
      </c>
      <c r="H23" s="22" t="s">
        <v>2</v>
      </c>
      <c r="I23" s="1"/>
    </row>
    <row r="24" spans="1:9" x14ac:dyDescent="0.25">
      <c r="A24" s="1"/>
      <c r="B24" s="99" t="s">
        <v>149</v>
      </c>
      <c r="C24" s="100">
        <v>75</v>
      </c>
      <c r="D24" s="11">
        <v>3514305.91</v>
      </c>
      <c r="E24" s="11">
        <f t="shared" si="0"/>
        <v>46857.412133333339</v>
      </c>
      <c r="F24" s="11">
        <v>0</v>
      </c>
      <c r="G24" s="11">
        <v>0</v>
      </c>
      <c r="H24" s="22" t="s">
        <v>2</v>
      </c>
      <c r="I24" s="1"/>
    </row>
    <row r="25" spans="1:9" x14ac:dyDescent="0.25">
      <c r="A25" s="1"/>
      <c r="B25" s="89" t="s">
        <v>131</v>
      </c>
      <c r="C25" s="90"/>
      <c r="D25" s="91"/>
      <c r="E25" s="20">
        <f>SUM(E10:E24)</f>
        <v>343270.27306666656</v>
      </c>
      <c r="F25" s="20">
        <f>SUM(F10:F24)</f>
        <v>0</v>
      </c>
      <c r="G25" s="20">
        <f>SUM(G10:G24)</f>
        <v>0</v>
      </c>
      <c r="H25" s="21" t="s">
        <v>2</v>
      </c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</sheetData>
  <sheetProtection password="DFE9" sheet="1" objects="1" scenarios="1"/>
  <mergeCells count="3">
    <mergeCell ref="B3:H4"/>
    <mergeCell ref="B8:H8"/>
    <mergeCell ref="B25:D25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Anlægsprojekter'!F25</f>
        <v>0</v>
      </c>
      <c r="E10" s="22" t="s">
        <v>2</v>
      </c>
      <c r="F10" s="11">
        <f>SUM('Fane 8. Anlægsprojekter'!E25,'Fane 8. Anlægsprojekter'!G25)</f>
        <v>343270.27306666656</v>
      </c>
      <c r="G10" s="22" t="s">
        <v>2</v>
      </c>
      <c r="H10" s="1"/>
    </row>
    <row r="11" spans="1:8" x14ac:dyDescent="0.25">
      <c r="A11" s="1"/>
      <c r="B11" s="101" t="s">
        <v>135</v>
      </c>
      <c r="C11" s="102"/>
      <c r="D11" s="60">
        <v>0</v>
      </c>
      <c r="E11" s="22" t="s">
        <v>2</v>
      </c>
      <c r="F11" s="11">
        <v>409</v>
      </c>
      <c r="G11" s="22" t="s">
        <v>2</v>
      </c>
      <c r="H11" s="1"/>
    </row>
    <row r="12" spans="1:8" x14ac:dyDescent="0.25">
      <c r="A12" s="1"/>
      <c r="B12" s="39" t="s">
        <v>69</v>
      </c>
      <c r="C12" s="41"/>
      <c r="D12" s="20">
        <f>SUM(D10:D11)</f>
        <v>0</v>
      </c>
      <c r="E12" s="21" t="s">
        <v>2</v>
      </c>
      <c r="F12" s="20">
        <f>SUM(F10:F11)</f>
        <v>343679.27306666656</v>
      </c>
      <c r="G12" s="21" t="s">
        <v>2</v>
      </c>
      <c r="H12" s="1"/>
    </row>
    <row r="13" spans="1:8" x14ac:dyDescent="0.25">
      <c r="A13" s="1"/>
      <c r="B13" s="39" t="s">
        <v>70</v>
      </c>
      <c r="C13" s="41"/>
      <c r="D13" s="20">
        <f>D12*(1+Prisudvikling2019)</f>
        <v>0</v>
      </c>
      <c r="E13" s="21" t="s">
        <v>2</v>
      </c>
      <c r="F13" s="20">
        <f>F12*(1+Prisudvikling2019)</f>
        <v>349487.45278149319</v>
      </c>
      <c r="G13" s="21" t="s">
        <v>2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150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103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151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1.8025004491171795E-3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160362399.27930033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Tillæg'!D13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Tillæg'!F13</f>
        <v>349487.45278149319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2812248.325339763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-294752.32688250073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-1001545.4978918242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-2018080.1258579968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160209757.10678926</v>
      </c>
      <c r="D18" s="18" t="s">
        <v>2</v>
      </c>
      <c r="E18" s="17">
        <f>C18</f>
        <v>160209757.10678926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4018367.9800000004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-87610.469688668105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3930757.5103113325</v>
      </c>
      <c r="D22" s="18" t="s">
        <v>2</v>
      </c>
      <c r="E22" s="17">
        <f>C22</f>
        <v>3930757.5103113325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omk.'!E17</f>
        <v>12058283.060543368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6" t="s">
        <v>142</v>
      </c>
      <c r="C26" s="11">
        <v>1886775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13945058.060543368</v>
      </c>
      <c r="D27" s="18" t="s">
        <v>2</v>
      </c>
      <c r="E27" s="17">
        <f>C27</f>
        <v>13945058.060543368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45" t="s">
        <v>81</v>
      </c>
      <c r="C29" s="7">
        <v>-31819752.168509837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45" t="s">
        <v>51</v>
      </c>
      <c r="C30" s="7">
        <v>-1816656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6" t="s">
        <v>52</v>
      </c>
      <c r="C31" s="7">
        <v>56520.726351818652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7" t="s">
        <v>53</v>
      </c>
      <c r="C32" s="17">
        <f>SUM(C29:C31)</f>
        <v>-33579887.442158021</v>
      </c>
      <c r="D32" s="18" t="s">
        <v>2</v>
      </c>
      <c r="E32" s="17">
        <f>C32</f>
        <v>-33579887.442158021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7" t="s">
        <v>24</v>
      </c>
      <c r="C34" s="17">
        <f>'Fane 6. Hist. over el. underdæk'!G13</f>
        <v>1973833.5</v>
      </c>
      <c r="D34" s="18" t="s">
        <v>2</v>
      </c>
      <c r="E34" s="17">
        <f>C34</f>
        <v>1973833.5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146479518.73548594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160209757.10678926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2707544.8951047384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-293658.51002737309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-998102.18447007216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-990847.42050895933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160634693.88688761</v>
      </c>
      <c r="D14" s="18" t="s">
        <v>2</v>
      </c>
      <c r="E14" s="17">
        <f>C14</f>
        <v>160634693.88688761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6" t="s">
        <v>133</v>
      </c>
      <c r="C16" s="11">
        <v>4225561.2782595791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-92127.801667026637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4133433.4765925524</v>
      </c>
      <c r="D18" s="18" t="s">
        <v>2</v>
      </c>
      <c r="E18" s="17">
        <f>C18</f>
        <v>4133433.4765925524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6" t="s">
        <v>22</v>
      </c>
      <c r="C20" s="11">
        <f>'Fane 4. Ikke-påvirkelige omk.'!E17*(1+Prisudvikling2019)</f>
        <v>12262068.04426655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142</v>
      </c>
      <c r="C22" s="11">
        <v>1886775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14148843.04426655</v>
      </c>
      <c r="D23" s="18" t="s">
        <v>2</v>
      </c>
      <c r="E23" s="17">
        <f>C23</f>
        <v>14148843.04426655</v>
      </c>
      <c r="F23" s="18" t="s">
        <v>2</v>
      </c>
      <c r="G23" s="1"/>
    </row>
    <row r="24" spans="1:7" x14ac:dyDescent="0.25">
      <c r="A24" s="1"/>
      <c r="B24" s="89" t="s">
        <v>15</v>
      </c>
      <c r="C24" s="90"/>
      <c r="D24" s="90"/>
      <c r="E24" s="90"/>
      <c r="F24" s="91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1973833.5</v>
      </c>
      <c r="D25" s="18" t="s">
        <v>2</v>
      </c>
      <c r="E25" s="17">
        <f>C25</f>
        <v>1973833.5</v>
      </c>
      <c r="F25" s="18" t="s">
        <v>2</v>
      </c>
      <c r="G25" s="1"/>
    </row>
    <row r="26" spans="1:7" x14ac:dyDescent="0.25">
      <c r="A26" s="1"/>
      <c r="B26" s="89" t="s">
        <v>116</v>
      </c>
      <c r="C26" s="90"/>
      <c r="D26" s="90"/>
      <c r="E26" s="90"/>
      <c r="F26" s="91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-1796755.6949600128</v>
      </c>
      <c r="D27" s="18" t="s">
        <v>2</v>
      </c>
      <c r="E27" s="17">
        <f>C27</f>
        <v>-1796755.6949600128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179094048.2127867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160634693.88688761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2714726.3266884005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-294437.40329800168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-994670.70915986388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-998826.68506089516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161061485.41605729</v>
      </c>
      <c r="D14" s="18" t="s">
        <v>2</v>
      </c>
      <c r="E14" s="17">
        <f>C14</f>
        <v>161061485.41605729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4299508.7402306786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-93740.041239862607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4205768.6989908163</v>
      </c>
      <c r="D18" s="18" t="s">
        <v>2</v>
      </c>
      <c r="E18" s="17">
        <f>C18</f>
        <v>4205768.6989908163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omk.'!E17*(1+Prisudvikling2019)^2</f>
        <v>12469296.994214652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142</v>
      </c>
      <c r="C22" s="11">
        <v>1886775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14356071.994214652</v>
      </c>
      <c r="D23" s="18" t="s">
        <v>2</v>
      </c>
      <c r="E23" s="17">
        <f>C23</f>
        <v>14356071.994214652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-1827120.8662048369</v>
      </c>
      <c r="D25" s="18" t="s">
        <v>2</v>
      </c>
      <c r="E25" s="17">
        <f>C25</f>
        <v>-1827120.8662048369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177796205.24305794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161061485.41605729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2721939.1035313681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-295219.69625450822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-991251.03126177227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-1006870.2063908901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161490083.58568147</v>
      </c>
      <c r="D13" s="18" t="s">
        <v>2</v>
      </c>
      <c r="E13" s="17">
        <f>C13</f>
        <v>161490083.58568147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4374749.843299889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-95380.485423321137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4279369.3578765681</v>
      </c>
      <c r="D17" s="18" t="s">
        <v>2</v>
      </c>
      <c r="E17" s="17">
        <f>C17</f>
        <v>4279369.3578765681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omk.'!E17*(1+Prisudvikling2019)^3</f>
        <v>12680028.113416879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142</v>
      </c>
      <c r="C21" s="11">
        <v>1886775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14566803.113416879</v>
      </c>
      <c r="D22" s="18" t="s">
        <v>2</v>
      </c>
      <c r="E22" s="17">
        <f>C22</f>
        <v>14566803.113416879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180336256.05697492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173863550.64499766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3863151.861459821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9637999.504237501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3949255.5064120484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160362399.27930033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3" t="s">
        <v>136</v>
      </c>
      <c r="C10" s="64"/>
      <c r="D10" s="65"/>
      <c r="E10" s="11">
        <v>3851555</v>
      </c>
      <c r="F10" s="22" t="s">
        <v>2</v>
      </c>
      <c r="G10" s="1"/>
      <c r="H10" s="1"/>
    </row>
    <row r="11" spans="1:8" x14ac:dyDescent="0.25">
      <c r="A11" s="1"/>
      <c r="B11" s="63" t="s">
        <v>137</v>
      </c>
      <c r="C11" s="64"/>
      <c r="D11" s="65"/>
      <c r="E11" s="11">
        <v>79418</v>
      </c>
      <c r="F11" s="22" t="s">
        <v>2</v>
      </c>
      <c r="G11" s="1"/>
      <c r="H11" s="1"/>
    </row>
    <row r="12" spans="1:8" x14ac:dyDescent="0.25">
      <c r="A12" s="1"/>
      <c r="B12" s="63" t="s">
        <v>138</v>
      </c>
      <c r="C12" s="64"/>
      <c r="D12" s="65"/>
      <c r="E12" s="11">
        <v>18818</v>
      </c>
      <c r="F12" s="22" t="s">
        <v>2</v>
      </c>
      <c r="G12" s="1"/>
      <c r="H12" s="1"/>
    </row>
    <row r="13" spans="1:8" x14ac:dyDescent="0.25">
      <c r="A13" s="1"/>
      <c r="B13" s="63" t="s">
        <v>139</v>
      </c>
      <c r="C13" s="64"/>
      <c r="D13" s="65"/>
      <c r="E13" s="11">
        <v>7325323</v>
      </c>
      <c r="F13" s="22" t="s">
        <v>2</v>
      </c>
      <c r="G13" s="1"/>
      <c r="H13" s="1"/>
    </row>
    <row r="14" spans="1:8" x14ac:dyDescent="0.25">
      <c r="A14" s="1"/>
      <c r="B14" s="63" t="s">
        <v>140</v>
      </c>
      <c r="C14" s="64"/>
      <c r="D14" s="65"/>
      <c r="E14" s="11">
        <v>89336</v>
      </c>
      <c r="F14" s="22" t="s">
        <v>2</v>
      </c>
      <c r="G14" s="1"/>
      <c r="H14" s="1"/>
    </row>
    <row r="15" spans="1:8" x14ac:dyDescent="0.25">
      <c r="A15" s="1"/>
      <c r="B15" s="63" t="s">
        <v>141</v>
      </c>
      <c r="C15" s="64"/>
      <c r="D15" s="65"/>
      <c r="E15" s="11">
        <v>296367</v>
      </c>
      <c r="F15" s="22" t="s">
        <v>2</v>
      </c>
      <c r="G15" s="1"/>
      <c r="H15" s="1"/>
    </row>
    <row r="16" spans="1:8" x14ac:dyDescent="0.25">
      <c r="A16" s="1"/>
      <c r="B16" s="89" t="s">
        <v>128</v>
      </c>
      <c r="C16" s="90"/>
      <c r="D16" s="91"/>
      <c r="E16" s="20">
        <f>SUM(E10:E15)</f>
        <v>11660817</v>
      </c>
      <c r="F16" s="21" t="s">
        <v>2</v>
      </c>
      <c r="G16" s="1"/>
      <c r="H16" s="1"/>
    </row>
    <row r="17" spans="1:8" x14ac:dyDescent="0.25">
      <c r="A17" s="1"/>
      <c r="B17" s="89" t="s">
        <v>129</v>
      </c>
      <c r="C17" s="90"/>
      <c r="D17" s="91"/>
      <c r="E17" s="20">
        <f>E16*(1+Prisudvikling2019)^2</f>
        <v>12058283.060543368</v>
      </c>
      <c r="F17" s="21" t="s">
        <v>2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3">
    <mergeCell ref="B3:F4"/>
    <mergeCell ref="B16:D16"/>
    <mergeCell ref="B17:D17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1085005.1120165568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54250255.600827836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2016015.8639652715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113899201.35397014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3" t="s">
        <v>87</v>
      </c>
      <c r="C17" s="94"/>
      <c r="D17" s="94"/>
      <c r="E17" s="94"/>
      <c r="F17" s="95"/>
      <c r="G17" s="57">
        <v>0.02</v>
      </c>
      <c r="H17" s="22"/>
      <c r="I17" s="1"/>
    </row>
    <row r="18" spans="1:9" x14ac:dyDescent="0.25">
      <c r="A18" s="1"/>
      <c r="B18" s="93" t="s">
        <v>86</v>
      </c>
      <c r="C18" s="94"/>
      <c r="D18" s="94"/>
      <c r="E18" s="94"/>
      <c r="F18" s="95"/>
      <c r="G18" s="57">
        <v>0.02</v>
      </c>
      <c r="H18" s="22"/>
      <c r="I18" s="1"/>
    </row>
    <row r="19" spans="1:9" x14ac:dyDescent="0.25">
      <c r="A19" s="1"/>
      <c r="B19" s="93" t="s">
        <v>88</v>
      </c>
      <c r="C19" s="94"/>
      <c r="D19" s="94"/>
      <c r="E19" s="94"/>
      <c r="F19" s="95"/>
      <c r="G19" s="57">
        <v>1.77E-2</v>
      </c>
      <c r="H19" s="22"/>
      <c r="I19" s="1"/>
    </row>
    <row r="20" spans="1:9" x14ac:dyDescent="0.25">
      <c r="A20" s="1"/>
      <c r="B20" s="93" t="s">
        <v>132</v>
      </c>
      <c r="C20" s="94"/>
      <c r="D20" s="94"/>
      <c r="E20" s="94"/>
      <c r="F20" s="95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10938002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6990335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3947667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1973833.5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2018-08-29T09:35:53Z</dcterms:modified>
</cp:coreProperties>
</file>