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Thisted Drikkevand AS (V184)\ØR2018\"/>
    </mc:Choice>
  </mc:AlternateContent>
  <bookViews>
    <workbookView xWindow="120" yWindow="345" windowWidth="15600" windowHeight="4665" tabRatio="904"/>
  </bookViews>
  <sheets>
    <sheet name="Grundlag" sheetId="12" r:id="rId1"/>
    <sheet name="Faktiske driftsomkostninger" sheetId="15" r:id="rId2"/>
    <sheet name="Investeringer" sheetId="20" r:id="rId3"/>
    <sheet name="Finansielle omkostninger" sheetId="28" r:id="rId4"/>
    <sheet name="Ikke-påvirkelige omkostninger" sheetId="18" r:id="rId5"/>
    <sheet name="Gen. inv. faktisk niveau" sheetId="29" r:id="rId6"/>
    <sheet name="Gen. inv. 2016-prisniveau" sheetId="30" r:id="rId7"/>
    <sheet name="Pristalsregulering" sheetId="27" r:id="rId8"/>
  </sheets>
  <calcPr calcId="162913"/>
</workbook>
</file>

<file path=xl/calcChain.xml><?xml version="1.0" encoding="utf-8"?>
<calcChain xmlns="http://schemas.openxmlformats.org/spreadsheetml/2006/main">
  <c r="M2" i="18" l="1"/>
  <c r="I3" i="28"/>
  <c r="I4" i="28"/>
  <c r="I5" i="28"/>
  <c r="H4" i="28"/>
  <c r="G4" i="28"/>
  <c r="G3" i="28"/>
  <c r="H3" i="28"/>
  <c r="G5" i="28"/>
  <c r="H5" i="28"/>
  <c r="F3" i="28"/>
  <c r="F4" i="28"/>
  <c r="F5" i="28"/>
  <c r="C2" i="15"/>
  <c r="C4" i="15"/>
  <c r="C3" i="15"/>
  <c r="K3" i="28" l="1"/>
  <c r="C10" i="27" l="1"/>
  <c r="B6" i="12" l="1"/>
  <c r="C2" i="27" l="1"/>
  <c r="C8" i="27" l="1"/>
  <c r="C9" i="27"/>
  <c r="B9" i="12" l="1"/>
  <c r="B10" i="12" s="1"/>
  <c r="C7" i="27"/>
  <c r="C6" i="27"/>
  <c r="C5" i="27"/>
  <c r="C4" i="27"/>
  <c r="C3" i="27"/>
  <c r="D2" i="15" l="1"/>
  <c r="J3" i="28"/>
  <c r="D3" i="20"/>
  <c r="B5" i="12" s="1"/>
  <c r="L3" i="28" l="1"/>
  <c r="M3" i="28" s="1"/>
  <c r="B3" i="12"/>
  <c r="B7" i="12" l="1"/>
  <c r="B8" i="12" s="1"/>
  <c r="B4" i="12"/>
  <c r="B12" i="12" s="1"/>
  <c r="B14" i="12" s="1"/>
</calcChain>
</file>

<file path=xl/sharedStrings.xml><?xml version="1.0" encoding="utf-8"?>
<sst xmlns="http://schemas.openxmlformats.org/spreadsheetml/2006/main" count="81" uniqueCount="60">
  <si>
    <t>Historiske investeringer</t>
  </si>
  <si>
    <t>Gennemførte investeringer</t>
  </si>
  <si>
    <t xml:space="preserve">Kr. </t>
  </si>
  <si>
    <t>Finansielle omkostninger</t>
  </si>
  <si>
    <t>Faktiske driftsomkostninger</t>
  </si>
  <si>
    <t>Beløb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</si>
  <si>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</si>
  <si>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</si>
  <si>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</si>
  <si>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</si>
  <si>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</si>
  <si>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</si>
  <si>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</si>
  <si>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</si>
  <si>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</si>
  <si>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</si>
  <si>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</si>
  <si>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</si>
  <si>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I alt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</si>
  <si>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</si>
  <si>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</si>
  <si>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</si>
  <si>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</si>
  <si>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</si>
  <si>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</si>
  <si>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</si>
  <si>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</si>
  <si>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</si>
  <si>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</si>
  <si>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</si>
  <si>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</si>
  <si>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</si>
  <si>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</si>
  <si>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</si>
  <si>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</si>
  <si>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</si>
  <si>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</si>
  <si>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2015-2016</t>
  </si>
  <si>
    <t>2016-2017</t>
  </si>
  <si>
    <t>Tilbagebetaling af vejbidrag</t>
  </si>
  <si>
    <t>2009-2010</t>
  </si>
  <si>
    <t>Historiske investeringer (2009-niveau)</t>
  </si>
  <si>
    <t>Faktisk indberettede investeringer</t>
  </si>
  <si>
    <t>Pristalsreguleret investeringer</t>
  </si>
  <si>
    <t>Samlede ikke-påvirkelige omkostninger</t>
  </si>
  <si>
    <t>Gebyrer i alt</t>
  </si>
  <si>
    <t>2017-2018</t>
  </si>
  <si>
    <t>Pristalsreguleret FADO (2016 niveau)</t>
  </si>
  <si>
    <t>Grundlag for de økonomiske rammer 2018 (2016-niveau)</t>
  </si>
  <si>
    <t>Pristalsreguleret grundlag (2018-niveau)</t>
  </si>
  <si>
    <t>Nyt niveau for driftsomkostningerne i den økonomiske ramme 2018</t>
  </si>
  <si>
    <t xml:space="preserve">Hillerslev Vandværk </t>
  </si>
  <si>
    <t>I alt (2016-niveau)</t>
  </si>
  <si>
    <t>Pristalsreguleret nettofinansielle (2016-niveau)</t>
  </si>
  <si>
    <t>Til grundlag (2016-niveau)</t>
  </si>
  <si>
    <t xml:space="preserve">Komponenter (2016-niveau) </t>
  </si>
  <si>
    <t>Afregningsmålere, mekaniske</t>
  </si>
  <si>
    <t>Hovedtotal</t>
  </si>
  <si>
    <t>Historiske investeringer (2016-niveau)</t>
  </si>
  <si>
    <t>Gennemførte investeringer (2016-niveau)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</si>
</sst>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5" formatCode="_(&quot;kr.&quot;* #,##0.00_);_(&quot;kr.&quot;* \(#,##0.00\);_(&quot;kr.&quot;* &quot;-&quot;??_);_(@_)"/>
    <numFmt numFmtId="166" formatCode="_(* #,##0.00_);_(* \(#,##0.00\);_(* &quot;-&quot;??_);_(@_)"/>
    <numFmt numFmtId="167" formatCode="_ * #,##0_ ;_ * \-#,##0_ ;_ * &quot;-&quot;??_ ;_ @_ "/>
    <numFmt numFmtId="168" formatCode="\(#,##0\);#,##0_)"/>
    <numFmt numFmtId="169" formatCode="#,##0,_);\(#,##0,\)"/>
    <numFmt numFmtId="170" formatCode="\(#,##0,\);#,##0,_)"/>
    <numFmt numFmtId="171" formatCode="_-* #,##0.00_-;\-* #,##0.00_-;_-* &quot;-&quot;??_-;_-@_-"/>
    <numFmt numFmtId="172" formatCode="\(#,##0.00\);#,##0.00_)"/>
    <numFmt numFmtId="173" formatCode="#,##0_);\(#,##0\);0_);@"/>
    <numFmt numFmtId="174" formatCode="_ &quot;kr&quot;\ * #,##0.00_ ;_ &quot;kr&quot;\ * \-#,##0.00_ ;_ &quot;kr&quot;\ * &quot;-&quot;??_ ;_ @_ "/>
  </numFmts>
  <fonts count="4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theme="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1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6" fontId="3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3" fontId="32" fillId="0" borderId="0"/>
    <xf numFmtId="173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170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5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6" fontId="23" fillId="0" borderId="0" applyFont="0" applyFill="0" applyBorder="0" applyAlignment="0" applyProtection="0"/>
    <xf numFmtId="0" fontId="32" fillId="54" borderId="19" applyNumberFormat="0" applyFont="0" applyAlignment="0" applyProtection="0"/>
    <xf numFmtId="166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6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4" fontId="6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1" applyFont="1"/>
    <xf numFmtId="0" fontId="4" fillId="0" borderId="2" xfId="1" applyFont="1" applyBorder="1"/>
    <xf numFmtId="0" fontId="5" fillId="0" borderId="0" xfId="1" applyFo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7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7" fontId="0" fillId="0" borderId="0" xfId="27368" applyNumberFormat="1" applyFont="1"/>
    <xf numFmtId="167" fontId="3" fillId="0" borderId="1" xfId="27368" applyNumberFormat="1" applyFont="1" applyBorder="1"/>
    <xf numFmtId="167" fontId="0" fillId="0" borderId="0" xfId="27368" applyNumberFormat="1" applyFont="1" applyBorder="1"/>
    <xf numFmtId="167" fontId="0" fillId="0" borderId="23" xfId="27368" applyNumberFormat="1" applyFont="1" applyBorder="1"/>
    <xf numFmtId="167" fontId="0" fillId="0" borderId="0" xfId="27368" applyNumberFormat="1" applyFont="1" applyFill="1" applyBorder="1"/>
    <xf numFmtId="167" fontId="0" fillId="0" borderId="23" xfId="27368" applyNumberFormat="1" applyFont="1" applyFill="1" applyBorder="1"/>
    <xf numFmtId="167" fontId="3" fillId="0" borderId="0" xfId="27368" applyNumberFormat="1" applyFont="1" applyFill="1" applyBorder="1"/>
    <xf numFmtId="167" fontId="0" fillId="0" borderId="27" xfId="27368" applyNumberFormat="1" applyFont="1" applyBorder="1"/>
    <xf numFmtId="0" fontId="5" fillId="0" borderId="0" xfId="1" applyFont="1" applyBorder="1"/>
    <xf numFmtId="167" fontId="3" fillId="0" borderId="2" xfId="27368" applyNumberFormat="1" applyFont="1" applyBorder="1"/>
    <xf numFmtId="167" fontId="5" fillId="0" borderId="0" xfId="27368" applyNumberFormat="1" applyFont="1"/>
    <xf numFmtId="167" fontId="5" fillId="0" borderId="0" xfId="27368" applyNumberFormat="1" applyFont="1" applyBorder="1"/>
    <xf numFmtId="0" fontId="0" fillId="0" borderId="25" xfId="0" applyFont="1" applyBorder="1" applyAlignment="1">
      <alignment wrapText="1"/>
    </xf>
    <xf numFmtId="167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4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7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7" fontId="0" fillId="0" borderId="0" xfId="0" applyNumberFormat="1"/>
    <xf numFmtId="0" fontId="0" fillId="0" borderId="28" xfId="0" applyBorder="1"/>
    <xf numFmtId="0" fontId="3" fillId="0" borderId="28" xfId="0" applyFont="1" applyFill="1" applyBorder="1" applyAlignment="1"/>
    <xf numFmtId="167" fontId="0" fillId="0" borderId="28" xfId="27368" applyNumberFormat="1" applyFont="1" applyFill="1" applyBorder="1"/>
    <xf numFmtId="0" fontId="0" fillId="0" borderId="28" xfId="0" applyFill="1" applyBorder="1"/>
    <xf numFmtId="0" fontId="0" fillId="0" borderId="27" xfId="0" applyBorder="1"/>
    <xf numFmtId="0" fontId="3" fillId="55" borderId="29" xfId="0" applyFont="1" applyFill="1" applyBorder="1"/>
    <xf numFmtId="0" fontId="3" fillId="0" borderId="0" xfId="0" applyFont="1" applyFill="1" applyBorder="1"/>
    <xf numFmtId="0" fontId="3" fillId="0" borderId="29" xfId="0" applyFont="1" applyBorder="1" applyAlignment="1">
      <alignment horizontal="left"/>
    </xf>
    <xf numFmtId="167" fontId="3" fillId="0" borderId="29" xfId="0" applyNumberFormat="1" applyFont="1" applyBorder="1"/>
    <xf numFmtId="167" fontId="3" fillId="0" borderId="0" xfId="0" applyNumberFormat="1" applyFont="1" applyFill="1" applyBorder="1"/>
    <xf numFmtId="0" fontId="3" fillId="0" borderId="0" xfId="0" applyFont="1" applyAlignment="1">
      <alignment horizontal="left" indent="1"/>
    </xf>
    <xf numFmtId="167" fontId="3" fillId="0" borderId="0" xfId="0" applyNumberFormat="1" applyFont="1"/>
    <xf numFmtId="0" fontId="0" fillId="0" borderId="0" xfId="0" applyAlignment="1">
      <alignment horizontal="left" indent="2"/>
    </xf>
    <xf numFmtId="167" fontId="0" fillId="0" borderId="0" xfId="0" applyNumberFormat="1" applyFill="1" applyBorder="1"/>
    <xf numFmtId="0" fontId="3" fillId="55" borderId="30" xfId="0" applyFont="1" applyFill="1" applyBorder="1" applyAlignment="1">
      <alignment horizontal="left"/>
    </xf>
    <xf numFmtId="167" fontId="3" fillId="55" borderId="30" xfId="0" applyNumberFormat="1" applyFont="1" applyFill="1" applyBorder="1"/>
    <xf numFmtId="0" fontId="46" fillId="0" borderId="0" xfId="0" applyFont="1" applyAlignment="1">
      <alignment horizontal="center"/>
    </xf>
    <xf numFmtId="0" fontId="3" fillId="0" borderId="26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167" fontId="3" fillId="0" borderId="26" xfId="0" applyNumberFormat="1" applyFont="1" applyFill="1" applyBorder="1" applyAlignment="1">
      <alignment horizontal="left"/>
    </xf>
    <xf numFmtId="167" fontId="3" fillId="0" borderId="24" xfId="0" applyNumberFormat="1" applyFont="1" applyFill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Farve1" xfId="20" builtinId="30" customBuiltin="1"/>
    <cellStyle name="20 % - Farve2" xfId="24" builtinId="34" customBuiltin="1"/>
    <cellStyle name="20 % - Farve3" xfId="28" builtinId="38" customBuiltin="1"/>
    <cellStyle name="20 % - Farve4" xfId="32" builtinId="42" customBuiltin="1"/>
    <cellStyle name="20 % - Farve5" xfId="36" builtinId="46" customBuiltin="1"/>
    <cellStyle name="20 % - Farve6" xfId="40" builtinId="5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Farve1" xfId="21" builtinId="31" customBuiltin="1"/>
    <cellStyle name="40 % - Farve2" xfId="25" builtinId="35" customBuiltin="1"/>
    <cellStyle name="40 % - Farve3" xfId="29" builtinId="39" customBuiltin="1"/>
    <cellStyle name="40 % - Farve4" xfId="33" builtinId="43" customBuiltin="1"/>
    <cellStyle name="40 % - Farve5" xfId="37" builtinId="47" customBuiltin="1"/>
    <cellStyle name="40 % - Farve6" xfId="41" builtinId="5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Farve1" xfId="22" builtinId="32" customBuiltin="1"/>
    <cellStyle name="60 % - Farve2" xfId="26" builtinId="36" customBuiltin="1"/>
    <cellStyle name="60 % - Farve3" xfId="30" builtinId="40" customBuiltin="1"/>
    <cellStyle name="60 % - Farve4" xfId="34" builtinId="44" customBuiltin="1"/>
    <cellStyle name="60 % - Farve5" xfId="38" builtinId="48" customBuiltin="1"/>
    <cellStyle name="60 % - Farve6" xfId="42" builtinId="52" customBuiltin="1"/>
    <cellStyle name="60 % - Markeringsfarve1 2" xfId="27344"/>
    <cellStyle name="60 % - Markeringsfarve2 2" xfId="27345"/>
    <cellStyle name="60 % - Markeringsfarve3 2" xfId="17681"/>
    <cellStyle name="60 % - Markeringsfarve3 3" xfId="27346"/>
    <cellStyle name="60 % - Markeringsfarve4 2" xfId="17682"/>
    <cellStyle name="60 % - Markeringsfarve4 3" xfId="27347"/>
    <cellStyle name="60 % - Markeringsfarve5 2" xfId="27348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arve1" xfId="19" builtinId="29" customBuiltin="1"/>
    <cellStyle name="Farve2" xfId="23" builtinId="33" customBuiltin="1"/>
    <cellStyle name="Farve3" xfId="27" builtinId="37" customBuiltin="1"/>
    <cellStyle name="Farve4" xfId="31" builtinId="41" customBuiltin="1"/>
    <cellStyle name="Farve5" xfId="35" builtinId="45" customBuiltin="1"/>
    <cellStyle name="Farve6" xfId="39" builtinId="49" customBuiltin="1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ér celle" xfId="14" builtinId="23" customBuiltin="1"/>
    <cellStyle name="Link" xfId="1" builtinId="8"/>
    <cellStyle name="Link 2" xfId="22224"/>
    <cellStyle name="Linked Cell" xfId="22225"/>
    <cellStyle name="Linked Cell 2" xfId="27323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7"/>
  <sheetViews>
    <sheetView tabSelected="1" workbookViewId="0">
      <selection activeCell="B8" sqref="B8"/>
    </sheetView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70" customFormat="1" ht="18.75" x14ac:dyDescent="0.3">
      <c r="A1" s="70" t="s">
        <v>51</v>
      </c>
    </row>
    <row r="2" spans="1:3" s="20" customFormat="1" ht="15.75" thickBot="1" x14ac:dyDescent="0.3">
      <c r="A2" s="14" t="s">
        <v>55</v>
      </c>
      <c r="B2" s="14" t="s">
        <v>5</v>
      </c>
    </row>
    <row r="3" spans="1:3" x14ac:dyDescent="0.25">
      <c r="A3" s="3" t="s">
        <v>4</v>
      </c>
      <c r="B3" s="28">
        <f>'Faktiske driftsomkostninger'!D2</f>
        <v>153816.46360045424</v>
      </c>
      <c r="C3" t="s">
        <v>7</v>
      </c>
    </row>
    <row r="4" spans="1:3" s="22" customFormat="1" x14ac:dyDescent="0.25">
      <c r="A4" s="2" t="s">
        <v>8</v>
      </c>
      <c r="B4" s="37">
        <f>SUM(B3:B3)</f>
        <v>153816.46360045424</v>
      </c>
      <c r="C4" s="44" t="s">
        <v>7</v>
      </c>
    </row>
    <row r="5" spans="1:3" x14ac:dyDescent="0.25">
      <c r="A5" s="36" t="s">
        <v>0</v>
      </c>
      <c r="B5" s="30">
        <f>Investeringer!D3</f>
        <v>142871.50939691349</v>
      </c>
      <c r="C5" s="19" t="s">
        <v>7</v>
      </c>
    </row>
    <row r="6" spans="1:3" x14ac:dyDescent="0.25">
      <c r="A6" s="3" t="s">
        <v>1</v>
      </c>
      <c r="B6" s="28">
        <f>Investeringer!E3</f>
        <v>34008</v>
      </c>
      <c r="C6" t="s">
        <v>7</v>
      </c>
    </row>
    <row r="7" spans="1:3" s="18" customFormat="1" x14ac:dyDescent="0.25">
      <c r="A7" s="3" t="s">
        <v>3</v>
      </c>
      <c r="B7" s="28">
        <f>'Finansielle omkostninger'!M3</f>
        <v>545.07751555248353</v>
      </c>
      <c r="C7" t="s">
        <v>7</v>
      </c>
    </row>
    <row r="8" spans="1:3" s="18" customFormat="1" x14ac:dyDescent="0.25">
      <c r="A8" s="2" t="s">
        <v>36</v>
      </c>
      <c r="B8" s="37">
        <f>SUM(B5:B7)</f>
        <v>177424.58691246598</v>
      </c>
      <c r="C8" s="44" t="s">
        <v>7</v>
      </c>
    </row>
    <row r="9" spans="1:3" s="18" customFormat="1" x14ac:dyDescent="0.25">
      <c r="A9" s="3" t="s">
        <v>6</v>
      </c>
      <c r="B9" s="28">
        <f>'Ikke-påvirkelige omkostninger'!M2</f>
        <v>167220.30216253581</v>
      </c>
      <c r="C9" t="s">
        <v>7</v>
      </c>
    </row>
    <row r="10" spans="1:3" s="18" customFormat="1" x14ac:dyDescent="0.25">
      <c r="A10" s="2" t="s">
        <v>44</v>
      </c>
      <c r="B10" s="37">
        <f>SUM(B9:B9)</f>
        <v>167220.30216253581</v>
      </c>
      <c r="C10" s="44" t="s">
        <v>7</v>
      </c>
    </row>
    <row r="11" spans="1:3" x14ac:dyDescent="0.25">
      <c r="A11" s="1"/>
      <c r="B11" s="28"/>
    </row>
    <row r="12" spans="1:3" ht="15.75" thickBot="1" x14ac:dyDescent="0.3">
      <c r="A12" s="23" t="s">
        <v>48</v>
      </c>
      <c r="B12" s="29">
        <f>SUM(B4,B8,B10)</f>
        <v>498461.35267545609</v>
      </c>
      <c r="C12" s="23" t="s">
        <v>2</v>
      </c>
    </row>
    <row r="13" spans="1:3" ht="15.75" thickTop="1" x14ac:dyDescent="0.25"/>
    <row r="14" spans="1:3" ht="15.75" hidden="1" thickBot="1" x14ac:dyDescent="0.3">
      <c r="A14" s="23" t="s">
        <v>49</v>
      </c>
      <c r="B14" s="29">
        <f>B12*Pristalsregulering!C9*Pristalsregulering!C10</f>
        <v>513625.668561887</v>
      </c>
      <c r="C14" s="23" t="s">
        <v>2</v>
      </c>
    </row>
    <row r="15" spans="1:3" ht="15.75" hidden="1" thickTop="1" x14ac:dyDescent="0.25">
      <c r="B15" s="43"/>
    </row>
    <row r="16" spans="1:3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</sheetData>
  <sheetProtection algorithmName="SHA-512" hashValue="0Chqh5Y5L1q7bnykvIrCKkCn3dLyaY1VcQOiMxRmNpoHyIJuX82NlDhGhRW5c9383tAPfm2xdrCDdTmuaFwo2w==" saltValue="A05GSWpc6ipoHycCGmwYTw==" spinCount="100000" sheet="1" objects="1" scenarios="1"/>
  <mergeCells count="1">
    <mergeCell ref="A1:XFD1"/>
  </mergeCells>
  <hyperlinks>
    <hyperlink ref="A3" location="'Faktiske driftsomkostninger'!A1" display="Faktiske driftsomkostninger"/>
    <hyperlink ref="A9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>
      <selection activeCell="D2" sqref="D2"/>
    </sheetView>
  </sheetViews>
  <sheetFormatPr defaultColWidth="0" defaultRowHeight="15" zeroHeight="1" x14ac:dyDescent="0.25"/>
  <cols>
    <col min="1" max="1" width="5" style="18" bestFit="1" customWidth="1"/>
    <col min="2" max="3" width="15.7109375" style="28" customWidth="1"/>
    <col min="4" max="4" width="44.140625" style="28" customWidth="1"/>
    <col min="5" max="12" width="0" hidden="1" customWidth="1"/>
    <col min="13" max="16384" width="9.140625" hidden="1"/>
  </cols>
  <sheetData>
    <row r="1" spans="1:4" s="42" customFormat="1" ht="60.75" thickBot="1" x14ac:dyDescent="0.3">
      <c r="A1" s="40" t="s">
        <v>9</v>
      </c>
      <c r="B1" s="41" t="s">
        <v>10</v>
      </c>
      <c r="C1" s="41" t="s">
        <v>47</v>
      </c>
      <c r="D1" s="9" t="s">
        <v>50</v>
      </c>
    </row>
    <row r="2" spans="1:4" s="19" customFormat="1" ht="15.75" thickTop="1" x14ac:dyDescent="0.25">
      <c r="A2" s="24">
        <v>2017</v>
      </c>
      <c r="B2" s="38">
        <v>213757</v>
      </c>
      <c r="C2" s="39">
        <f>B2/Pristalsregulering!C9</f>
        <v>211076.33060136272</v>
      </c>
      <c r="D2" s="53">
        <f>AVERAGEIF(C2:C4,"&lt;&gt;0")</f>
        <v>153816.46360045424</v>
      </c>
    </row>
    <row r="3" spans="1:4" s="19" customFormat="1" x14ac:dyDescent="0.25">
      <c r="A3" s="24">
        <v>2016</v>
      </c>
      <c r="B3" s="38">
        <v>96240</v>
      </c>
      <c r="C3" s="39">
        <f>B3</f>
        <v>96240</v>
      </c>
      <c r="D3" s="28"/>
    </row>
    <row r="4" spans="1:4" x14ac:dyDescent="0.25">
      <c r="A4" s="24">
        <v>2015</v>
      </c>
      <c r="B4" s="38">
        <v>154721</v>
      </c>
      <c r="C4" s="39">
        <f>B4*Pristalsregulering!C8</f>
        <v>154133.06020000001</v>
      </c>
    </row>
    <row r="5" spans="1:4" hidden="1" x14ac:dyDescent="0.25"/>
    <row r="6" spans="1:4" hidden="1" x14ac:dyDescent="0.25"/>
  </sheetData>
  <sheetProtection algorithmName="SHA-512" hashValue="081OPvgBFsV+heO76l/GIHU9xiH19BdaKU6V/6HAHK5SgMIFOddMgpMEJpcDbiA2Un2P0NrOFULWOGmsNgovZw==" saltValue="J7kBlfheTHeohuTzuHCqIQ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>
      <selection activeCell="D3" sqref="D3"/>
    </sheetView>
  </sheetViews>
  <sheetFormatPr defaultColWidth="0" defaultRowHeight="15" zeroHeight="1" x14ac:dyDescent="0.25"/>
  <cols>
    <col min="1" max="1" width="9.140625" style="18" customWidth="1"/>
    <col min="2" max="2" width="35.5703125" bestFit="1" customWidth="1"/>
    <col min="3" max="3" width="25.85546875" style="54" bestFit="1" customWidth="1"/>
    <col min="4" max="4" width="35.5703125" bestFit="1" customWidth="1"/>
    <col min="5" max="5" width="38.85546875" bestFit="1" customWidth="1"/>
    <col min="6" max="7" width="0" hidden="1" customWidth="1"/>
    <col min="8" max="16384" width="9.140625" hidden="1"/>
  </cols>
  <sheetData>
    <row r="1" spans="1:5" s="18" customFormat="1" ht="15.75" thickBot="1" x14ac:dyDescent="0.3">
      <c r="A1" s="52"/>
      <c r="B1" s="71" t="s">
        <v>42</v>
      </c>
      <c r="C1" s="72"/>
      <c r="D1" s="73" t="s">
        <v>43</v>
      </c>
      <c r="E1" s="73"/>
    </row>
    <row r="2" spans="1:5" s="18" customFormat="1" ht="15.75" thickTop="1" x14ac:dyDescent="0.25">
      <c r="A2" s="50" t="s">
        <v>9</v>
      </c>
      <c r="B2" s="58" t="s">
        <v>41</v>
      </c>
      <c r="C2" s="24" t="s">
        <v>1</v>
      </c>
      <c r="D2" s="18" t="s">
        <v>58</v>
      </c>
      <c r="E2" s="18" t="s">
        <v>59</v>
      </c>
    </row>
    <row r="3" spans="1:5" s="18" customFormat="1" x14ac:dyDescent="0.25">
      <c r="A3" s="51">
        <v>2017</v>
      </c>
      <c r="B3" s="35">
        <v>131732</v>
      </c>
      <c r="C3" s="31">
        <v>34137</v>
      </c>
      <c r="D3" s="28">
        <f>B3*Pristalsregulering!C2*Pristalsregulering!C3*Pristalsregulering!C4*Pristalsregulering!C5*Pristalsregulering!C6*Pristalsregulering!C7*Pristalsregulering!C8</f>
        <v>142871.50939691349</v>
      </c>
      <c r="E3" s="28">
        <v>34008</v>
      </c>
    </row>
    <row r="4" spans="1:5" s="18" customFormat="1" hidden="1" x14ac:dyDescent="0.25">
      <c r="A4" s="19"/>
      <c r="B4" s="19"/>
      <c r="C4" s="54"/>
    </row>
    <row r="5" spans="1:5" s="22" customFormat="1" hidden="1" x14ac:dyDescent="0.25">
      <c r="A5" s="4"/>
      <c r="B5" s="4"/>
      <c r="C5" s="55"/>
    </row>
    <row r="6" spans="1:5" hidden="1" x14ac:dyDescent="0.25">
      <c r="A6" s="21"/>
      <c r="B6" s="49"/>
      <c r="C6" s="56"/>
    </row>
    <row r="7" spans="1:5" hidden="1" x14ac:dyDescent="0.25">
      <c r="A7" s="21"/>
      <c r="B7" s="21"/>
      <c r="C7" s="57"/>
    </row>
  </sheetData>
  <sheetProtection algorithmName="SHA-512" hashValue="THjr/M5MNzKp7mfVtwgq9JvMVStYaAxtLIvX7KNOj0d5zAAVzrMasmuSc+1tGnVk2E2jmTg0iBn1RDu68Xxraw==" saltValue="PiU4eH60XTBWtU3JOljiHg==" spinCount="100000" sheet="1" objects="1" scenarios="1"/>
  <mergeCells count="2">
    <mergeCell ref="B1:C1"/>
    <mergeCell ref="D1:E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workbookViewId="0">
      <selection activeCell="C4" sqref="C4"/>
    </sheetView>
  </sheetViews>
  <sheetFormatPr defaultColWidth="0" defaultRowHeight="15" customHeight="1" zeroHeight="1" x14ac:dyDescent="0.25"/>
  <cols>
    <col min="1" max="1" width="5" style="18" bestFit="1" customWidth="1"/>
    <col min="2" max="3" width="15.7109375" style="18" customWidth="1"/>
    <col min="4" max="4" width="18.140625" style="18" bestFit="1" customWidth="1"/>
    <col min="5" max="5" width="15.7109375" style="24" customWidth="1"/>
    <col min="6" max="7" width="15.7109375" style="18" customWidth="1"/>
    <col min="8" max="8" width="18.140625" style="18" bestFit="1" customWidth="1"/>
    <col min="9" max="9" width="15.7109375" style="24" customWidth="1"/>
    <col min="10" max="11" width="15.7109375" style="18" customWidth="1"/>
    <col min="12" max="12" width="15.7109375" style="24" customWidth="1"/>
    <col min="13" max="13" width="15.7109375" style="18" customWidth="1"/>
    <col min="14" max="18" width="0" style="18" hidden="1" customWidth="1"/>
    <col min="19" max="16384" width="9.140625" style="18" hidden="1"/>
  </cols>
  <sheetData>
    <row r="1" spans="1:14" ht="15.75" thickBot="1" x14ac:dyDescent="0.3">
      <c r="A1" s="25"/>
      <c r="B1" s="74" t="s">
        <v>29</v>
      </c>
      <c r="C1" s="75"/>
      <c r="D1" s="75"/>
      <c r="E1" s="75"/>
      <c r="F1" s="71" t="s">
        <v>53</v>
      </c>
      <c r="G1" s="76"/>
      <c r="H1" s="76"/>
      <c r="I1" s="76"/>
      <c r="J1" s="77" t="s">
        <v>54</v>
      </c>
      <c r="K1" s="73"/>
      <c r="L1" s="78"/>
      <c r="M1" s="11"/>
    </row>
    <row r="2" spans="1:14" s="22" customFormat="1" ht="15.75" thickTop="1" x14ac:dyDescent="0.25">
      <c r="A2" s="15" t="s">
        <v>9</v>
      </c>
      <c r="B2" s="6" t="s">
        <v>30</v>
      </c>
      <c r="C2" s="5" t="s">
        <v>31</v>
      </c>
      <c r="D2" s="5" t="s">
        <v>32</v>
      </c>
      <c r="E2" s="13" t="s">
        <v>33</v>
      </c>
      <c r="F2" s="5" t="s">
        <v>30</v>
      </c>
      <c r="G2" s="5" t="s">
        <v>31</v>
      </c>
      <c r="H2" s="5" t="s">
        <v>32</v>
      </c>
      <c r="I2" s="13" t="s">
        <v>33</v>
      </c>
      <c r="J2" s="16" t="s">
        <v>34</v>
      </c>
      <c r="K2" s="16" t="s">
        <v>31</v>
      </c>
      <c r="L2" s="13" t="s">
        <v>45</v>
      </c>
      <c r="M2" s="4" t="s">
        <v>18</v>
      </c>
      <c r="N2" s="27"/>
    </row>
    <row r="3" spans="1:14" x14ac:dyDescent="0.25">
      <c r="A3" s="24">
        <v>2017</v>
      </c>
      <c r="B3" s="35">
        <v>0</v>
      </c>
      <c r="C3" s="30">
        <v>552</v>
      </c>
      <c r="D3" s="30">
        <v>0</v>
      </c>
      <c r="E3" s="33">
        <v>0</v>
      </c>
      <c r="F3" s="30">
        <f>B3/Pristalsregulering!$C$9</f>
        <v>0</v>
      </c>
      <c r="G3" s="30">
        <f>C3/Pristalsregulering!$C$9</f>
        <v>545.07751555248353</v>
      </c>
      <c r="H3" s="30">
        <f>D3/Pristalsregulering!$C$9</f>
        <v>0</v>
      </c>
      <c r="I3" s="33">
        <f>E3/Pristalsregulering!$C$9</f>
        <v>0</v>
      </c>
      <c r="J3" s="32">
        <f>AVERAGE(F3:F5)</f>
        <v>0</v>
      </c>
      <c r="K3" s="32">
        <f>G3</f>
        <v>545.07751555248353</v>
      </c>
      <c r="L3" s="33">
        <f>AVERAGE(H3:H5)+AVERAGE(I3:I5)</f>
        <v>0</v>
      </c>
      <c r="M3" s="34">
        <f>SUM(J3:L3)</f>
        <v>545.07751555248353</v>
      </c>
      <c r="N3" s="19"/>
    </row>
    <row r="4" spans="1:14" x14ac:dyDescent="0.25">
      <c r="A4" s="24">
        <v>2016</v>
      </c>
      <c r="B4" s="35">
        <v>0</v>
      </c>
      <c r="C4" s="30">
        <v>0</v>
      </c>
      <c r="D4" s="30">
        <v>0</v>
      </c>
      <c r="E4" s="31">
        <v>0</v>
      </c>
      <c r="F4" s="30">
        <f>B4</f>
        <v>0</v>
      </c>
      <c r="G4" s="30">
        <f>C4</f>
        <v>0</v>
      </c>
      <c r="H4" s="30">
        <f>D4</f>
        <v>0</v>
      </c>
      <c r="I4" s="31">
        <f>E4</f>
        <v>0</v>
      </c>
      <c r="J4" s="30"/>
      <c r="L4" s="31"/>
      <c r="M4" s="28"/>
    </row>
    <row r="5" spans="1:14" x14ac:dyDescent="0.25">
      <c r="A5" s="24">
        <v>2015</v>
      </c>
      <c r="B5" s="35">
        <v>0</v>
      </c>
      <c r="C5" s="30">
        <v>785</v>
      </c>
      <c r="D5" s="30">
        <v>0</v>
      </c>
      <c r="E5" s="31">
        <v>0</v>
      </c>
      <c r="F5" s="30">
        <f>B5*Pristalsregulering!$C$8</f>
        <v>0</v>
      </c>
      <c r="G5" s="30">
        <f>C5*Pristalsregulering!$C$8</f>
        <v>782.01699999999994</v>
      </c>
      <c r="H5" s="30">
        <f>D5*Pristalsregulering!$C$8</f>
        <v>0</v>
      </c>
      <c r="I5" s="31">
        <f>E5*Pristalsregulering!$C$8</f>
        <v>0</v>
      </c>
      <c r="J5" s="28"/>
      <c r="L5" s="31"/>
      <c r="M5" s="28"/>
    </row>
  </sheetData>
  <sheetProtection algorithmName="SHA-512" hashValue="C5fkI2OsyGSPrpaXV4TxRPRvbdkZCIgNV5WauNdpajyq2tC/OOoufC7sPEiObh3vwpE26p6bykn5hvBQOtkl4w==" saltValue="0UVfvLv2MMSpAs+6ctp/4A==" spinCount="100000" sheet="1" objects="1" scenarios="1"/>
  <mergeCells count="3">
    <mergeCell ref="B1:E1"/>
    <mergeCell ref="F1:I1"/>
    <mergeCell ref="J1:L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topLeftCell="F1" workbookViewId="0">
      <selection activeCell="G2" sqref="G2"/>
    </sheetView>
  </sheetViews>
  <sheetFormatPr defaultColWidth="0" defaultRowHeight="15" zeroHeight="1" x14ac:dyDescent="0.25"/>
  <cols>
    <col min="1" max="1" width="5" style="21" bestFit="1" customWidth="1"/>
    <col min="2" max="2" width="34.28515625" style="21" bestFit="1" customWidth="1"/>
    <col min="3" max="3" width="24" style="21" bestFit="1" customWidth="1"/>
    <col min="4" max="4" width="16.42578125" style="21" bestFit="1" customWidth="1"/>
    <col min="5" max="5" width="23.7109375" style="21" bestFit="1" customWidth="1"/>
    <col min="6" max="6" width="15.7109375" style="21" customWidth="1"/>
    <col min="7" max="7" width="25" style="21" bestFit="1" customWidth="1"/>
    <col min="8" max="8" width="16.5703125" style="21" bestFit="1" customWidth="1"/>
    <col min="9" max="9" width="51.7109375" style="21" bestFit="1" customWidth="1"/>
    <col min="10" max="10" width="44.5703125" style="21" bestFit="1" customWidth="1"/>
    <col min="11" max="11" width="44.5703125" style="21" customWidth="1"/>
    <col min="12" max="12" width="16.85546875" style="26" bestFit="1" customWidth="1"/>
    <col min="13" max="13" width="17" style="21" bestFit="1" customWidth="1"/>
    <col min="14" max="17" width="0" style="21" hidden="1" customWidth="1"/>
    <col min="18" max="16384" width="9.140625" style="21" hidden="1"/>
  </cols>
  <sheetData>
    <row r="1" spans="1:13" s="17" customFormat="1" ht="15.75" thickBot="1" x14ac:dyDescent="0.3">
      <c r="A1" s="10" t="s">
        <v>9</v>
      </c>
      <c r="B1" s="47" t="s">
        <v>19</v>
      </c>
      <c r="C1" s="47" t="s">
        <v>20</v>
      </c>
      <c r="D1" s="47" t="s">
        <v>21</v>
      </c>
      <c r="E1" s="47" t="s">
        <v>22</v>
      </c>
      <c r="F1" s="47" t="s">
        <v>23</v>
      </c>
      <c r="G1" s="47" t="s">
        <v>24</v>
      </c>
      <c r="H1" s="47" t="s">
        <v>25</v>
      </c>
      <c r="I1" s="47" t="s">
        <v>26</v>
      </c>
      <c r="J1" s="47" t="s">
        <v>27</v>
      </c>
      <c r="K1" s="47" t="s">
        <v>39</v>
      </c>
      <c r="L1" s="48" t="s">
        <v>28</v>
      </c>
      <c r="M1" s="12" t="s">
        <v>52</v>
      </c>
    </row>
    <row r="2" spans="1:13" ht="15.75" thickTop="1" x14ac:dyDescent="0.25">
      <c r="A2" s="26">
        <v>2017</v>
      </c>
      <c r="B2" s="32"/>
      <c r="C2" s="32"/>
      <c r="D2" s="32"/>
      <c r="E2" s="32"/>
      <c r="F2" s="32"/>
      <c r="G2" s="32">
        <v>169344</v>
      </c>
      <c r="H2" s="32"/>
      <c r="I2" s="32"/>
      <c r="J2" s="32"/>
      <c r="K2" s="32"/>
      <c r="L2" s="33"/>
      <c r="M2" s="34">
        <f>SUM(B2:L2)/Pristalsregulering!C9</f>
        <v>167220.30216253581</v>
      </c>
    </row>
    <row r="3" spans="1:13" hidden="1" x14ac:dyDescent="0.25">
      <c r="B3" s="21">
        <v>32490</v>
      </c>
      <c r="C3" s="21">
        <v>0</v>
      </c>
      <c r="D3" s="21">
        <v>0</v>
      </c>
      <c r="E3" s="21">
        <v>0</v>
      </c>
      <c r="F3" s="21">
        <v>210959</v>
      </c>
      <c r="G3" s="21">
        <v>1661218</v>
      </c>
      <c r="H3" s="21" t="s">
        <v>35</v>
      </c>
    </row>
    <row r="4" spans="1:13" hidden="1" x14ac:dyDescent="0.25">
      <c r="B4" s="21">
        <v>32328</v>
      </c>
      <c r="C4" s="21">
        <v>0</v>
      </c>
      <c r="D4" s="21">
        <v>0</v>
      </c>
      <c r="E4" s="21">
        <v>0</v>
      </c>
      <c r="F4" s="21">
        <v>0</v>
      </c>
      <c r="G4" s="21">
        <v>1602946</v>
      </c>
      <c r="H4" s="21" t="s">
        <v>35</v>
      </c>
    </row>
    <row r="5" spans="1:13" hidden="1" x14ac:dyDescent="0.25">
      <c r="B5" s="21" t="e">
        <v>#N/A</v>
      </c>
      <c r="C5" s="21" t="e">
        <v>#N/A</v>
      </c>
      <c r="D5" s="21" t="e">
        <v>#N/A</v>
      </c>
      <c r="E5" s="21" t="e">
        <v>#N/A</v>
      </c>
      <c r="F5" s="21" t="e">
        <v>#N/A</v>
      </c>
      <c r="G5" s="21" t="e">
        <v>#N/A</v>
      </c>
      <c r="H5" s="21" t="e">
        <v>#N/A</v>
      </c>
      <c r="I5" s="21" t="e">
        <v>#N/A</v>
      </c>
      <c r="J5" s="21" t="e">
        <v>#N/A</v>
      </c>
    </row>
  </sheetData>
  <sheetProtection algorithmName="SHA-512" hashValue="m80NZchhWVtHbbyjm4tfnwXnorw6z1Yj8QZs+fGPXihQrJOwXTm81GkbXX5DPhrLVA6dJe4vheagufRDbfl3wg==" saltValue="2+hzJaUtKGRcTI5ge8Ivk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7"/>
  <sheetViews>
    <sheetView workbookViewId="0">
      <selection activeCell="F14" sqref="F14"/>
    </sheetView>
  </sheetViews>
  <sheetFormatPr defaultRowHeight="15" x14ac:dyDescent="0.25"/>
  <cols>
    <col min="1" max="1" width="30.7109375" style="18" bestFit="1" customWidth="1"/>
    <col min="2" max="91" width="11.85546875" style="18" bestFit="1" customWidth="1"/>
    <col min="92" max="16384" width="9.140625" style="18"/>
  </cols>
  <sheetData>
    <row r="1" spans="1:91" x14ac:dyDescent="0.25">
      <c r="A1" s="59"/>
      <c r="B1" s="59">
        <v>2010</v>
      </c>
      <c r="C1" s="59">
        <v>2011</v>
      </c>
      <c r="D1" s="59">
        <v>2012</v>
      </c>
      <c r="E1" s="59">
        <v>2013</v>
      </c>
      <c r="F1" s="59">
        <v>2014</v>
      </c>
      <c r="G1" s="59">
        <v>2015</v>
      </c>
      <c r="H1" s="59">
        <v>2016</v>
      </c>
      <c r="I1" s="59">
        <v>2017</v>
      </c>
      <c r="J1" s="59">
        <v>2018</v>
      </c>
      <c r="K1" s="59">
        <v>2019</v>
      </c>
      <c r="L1" s="59">
        <v>2020</v>
      </c>
      <c r="M1" s="59">
        <v>2021</v>
      </c>
      <c r="N1" s="59">
        <v>2022</v>
      </c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</row>
    <row r="2" spans="1:91" x14ac:dyDescent="0.25">
      <c r="A2" s="61"/>
      <c r="B2" s="62"/>
      <c r="C2" s="62"/>
      <c r="D2" s="62"/>
      <c r="E2" s="62"/>
      <c r="F2" s="62"/>
      <c r="G2" s="62">
        <v>34137.25</v>
      </c>
      <c r="H2" s="62">
        <v>34137.25</v>
      </c>
      <c r="I2" s="62">
        <v>34137.25</v>
      </c>
      <c r="J2" s="62">
        <v>34137.25</v>
      </c>
      <c r="K2" s="62">
        <v>34137.25</v>
      </c>
      <c r="L2" s="62">
        <v>34137.25</v>
      </c>
      <c r="M2" s="62">
        <v>34137.25</v>
      </c>
      <c r="N2" s="62">
        <v>34137.25</v>
      </c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  <c r="CI2" s="63"/>
      <c r="CJ2" s="63"/>
      <c r="CK2" s="63"/>
      <c r="CL2" s="63"/>
      <c r="CM2" s="63"/>
    </row>
    <row r="3" spans="1:91" x14ac:dyDescent="0.25">
      <c r="A3" s="64">
        <v>2015</v>
      </c>
      <c r="B3" s="65"/>
      <c r="C3" s="65"/>
      <c r="D3" s="65"/>
      <c r="E3" s="65"/>
      <c r="F3" s="65"/>
      <c r="G3" s="65">
        <v>34137.25</v>
      </c>
      <c r="H3" s="65">
        <v>34137.25</v>
      </c>
      <c r="I3" s="65">
        <v>34137.25</v>
      </c>
      <c r="J3" s="65">
        <v>34137.25</v>
      </c>
      <c r="K3" s="65">
        <v>34137.25</v>
      </c>
      <c r="L3" s="65">
        <v>34137.25</v>
      </c>
      <c r="M3" s="65">
        <v>34137.25</v>
      </c>
      <c r="N3" s="65">
        <v>34137.25</v>
      </c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</row>
    <row r="4" spans="1:91" x14ac:dyDescent="0.25">
      <c r="A4" s="66" t="s">
        <v>56</v>
      </c>
      <c r="B4" s="53"/>
      <c r="C4" s="53"/>
      <c r="D4" s="53"/>
      <c r="E4" s="53"/>
      <c r="F4" s="53"/>
      <c r="G4" s="53">
        <v>34137.25</v>
      </c>
      <c r="H4" s="53">
        <v>34137.25</v>
      </c>
      <c r="I4" s="53">
        <v>34137.25</v>
      </c>
      <c r="J4" s="53">
        <v>34137.25</v>
      </c>
      <c r="K4" s="53">
        <v>34137.25</v>
      </c>
      <c r="L4" s="53">
        <v>34137.25</v>
      </c>
      <c r="M4" s="53">
        <v>34137.25</v>
      </c>
      <c r="N4" s="53">
        <v>34137.25</v>
      </c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</row>
    <row r="5" spans="1:91" x14ac:dyDescent="0.25">
      <c r="A5" s="68" t="s">
        <v>57</v>
      </c>
      <c r="B5" s="69"/>
      <c r="C5" s="69"/>
      <c r="D5" s="69"/>
      <c r="E5" s="69"/>
      <c r="F5" s="69"/>
      <c r="G5" s="69">
        <v>34137.25</v>
      </c>
      <c r="H5" s="69">
        <v>34137.25</v>
      </c>
      <c r="I5" s="69">
        <v>34137.25</v>
      </c>
      <c r="J5" s="69">
        <v>34137.25</v>
      </c>
      <c r="K5" s="69">
        <v>34137.25</v>
      </c>
      <c r="L5" s="69">
        <v>34137.25</v>
      </c>
      <c r="M5" s="69">
        <v>34137.25</v>
      </c>
      <c r="N5" s="69">
        <v>34137.25</v>
      </c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</row>
    <row r="6" spans="1:91" x14ac:dyDescent="0.25"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</row>
    <row r="7" spans="1:91" x14ac:dyDescent="0.25"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</row>
  </sheetData>
  <sheetProtection algorithmName="SHA-512" hashValue="9xhMAAMaSdZOegCf7hWvmTWrtUomS6SICfblvmazaK5LSUm9oveTHJT8X/AcvgcJgbOMXHTWrPD2mgeqvEdXaQ==" saltValue="Kfaf99CMS9fcTpkmJ8ejtg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8"/>
  <sheetViews>
    <sheetView workbookViewId="0">
      <selection activeCell="I34" sqref="I34"/>
    </sheetView>
  </sheetViews>
  <sheetFormatPr defaultRowHeight="15" x14ac:dyDescent="0.25"/>
  <cols>
    <col min="1" max="1" width="30.7109375" style="18" bestFit="1" customWidth="1"/>
    <col min="2" max="91" width="11.85546875" style="18" bestFit="1" customWidth="1"/>
    <col min="92" max="16384" width="9.140625" style="18"/>
  </cols>
  <sheetData>
    <row r="1" spans="1:91" x14ac:dyDescent="0.25">
      <c r="A1" s="59"/>
      <c r="B1" s="59">
        <v>2010</v>
      </c>
      <c r="C1" s="59">
        <v>2011</v>
      </c>
      <c r="D1" s="59">
        <v>2012</v>
      </c>
      <c r="E1" s="59">
        <v>2013</v>
      </c>
      <c r="F1" s="59">
        <v>2014</v>
      </c>
      <c r="G1" s="59">
        <v>2015</v>
      </c>
      <c r="H1" s="59">
        <v>2016</v>
      </c>
      <c r="I1" s="59">
        <v>2017</v>
      </c>
      <c r="J1" s="59">
        <v>2018</v>
      </c>
      <c r="K1" s="59">
        <v>2019</v>
      </c>
      <c r="L1" s="59">
        <v>2020</v>
      </c>
      <c r="M1" s="59">
        <v>2021</v>
      </c>
      <c r="N1" s="59">
        <v>2022</v>
      </c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</row>
    <row r="2" spans="1:91" x14ac:dyDescent="0.25">
      <c r="A2" s="61"/>
      <c r="B2" s="62">
        <v>0</v>
      </c>
      <c r="C2" s="62">
        <v>0</v>
      </c>
      <c r="D2" s="62">
        <v>0</v>
      </c>
      <c r="E2" s="62">
        <v>0</v>
      </c>
      <c r="F2" s="62">
        <v>0</v>
      </c>
      <c r="G2" s="62">
        <v>34007.528449999998</v>
      </c>
      <c r="H2" s="62">
        <v>34007.528449999998</v>
      </c>
      <c r="I2" s="62">
        <v>34007.528449999998</v>
      </c>
      <c r="J2" s="62">
        <v>34007.528449999998</v>
      </c>
      <c r="K2" s="62">
        <v>34007.528449999998</v>
      </c>
      <c r="L2" s="62">
        <v>34007.528449999998</v>
      </c>
      <c r="M2" s="62">
        <v>34007.528449999998</v>
      </c>
      <c r="N2" s="62">
        <v>34007.528449999998</v>
      </c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  <c r="CI2" s="63"/>
      <c r="CJ2" s="63"/>
      <c r="CK2" s="63"/>
      <c r="CL2" s="63"/>
      <c r="CM2" s="63"/>
    </row>
    <row r="3" spans="1:91" x14ac:dyDescent="0.25">
      <c r="A3" s="64">
        <v>2015</v>
      </c>
      <c r="B3" s="65">
        <v>0</v>
      </c>
      <c r="C3" s="65">
        <v>0</v>
      </c>
      <c r="D3" s="65">
        <v>0</v>
      </c>
      <c r="E3" s="65">
        <v>0</v>
      </c>
      <c r="F3" s="65">
        <v>0</v>
      </c>
      <c r="G3" s="65">
        <v>34007.528449999998</v>
      </c>
      <c r="H3" s="65">
        <v>34007.528449999998</v>
      </c>
      <c r="I3" s="65">
        <v>34007.528449999998</v>
      </c>
      <c r="J3" s="65">
        <v>34007.528449999998</v>
      </c>
      <c r="K3" s="65">
        <v>34007.528449999998</v>
      </c>
      <c r="L3" s="65">
        <v>34007.528449999998</v>
      </c>
      <c r="M3" s="65">
        <v>34007.528449999998</v>
      </c>
      <c r="N3" s="65">
        <v>34007.528449999998</v>
      </c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</row>
    <row r="4" spans="1:91" x14ac:dyDescent="0.25">
      <c r="A4" s="66" t="s">
        <v>56</v>
      </c>
      <c r="B4" s="53">
        <v>0</v>
      </c>
      <c r="C4" s="53">
        <v>0</v>
      </c>
      <c r="D4" s="53">
        <v>0</v>
      </c>
      <c r="E4" s="53">
        <v>0</v>
      </c>
      <c r="F4" s="53">
        <v>0</v>
      </c>
      <c r="G4" s="53">
        <v>34007.528449999998</v>
      </c>
      <c r="H4" s="53">
        <v>34007.528449999998</v>
      </c>
      <c r="I4" s="53">
        <v>34007.528449999998</v>
      </c>
      <c r="J4" s="53">
        <v>34007.528449999998</v>
      </c>
      <c r="K4" s="53">
        <v>34007.528449999998</v>
      </c>
      <c r="L4" s="53">
        <v>34007.528449999998</v>
      </c>
      <c r="M4" s="53">
        <v>34007.528449999998</v>
      </c>
      <c r="N4" s="53">
        <v>34007.528449999998</v>
      </c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</row>
    <row r="5" spans="1:91" x14ac:dyDescent="0.25">
      <c r="A5" s="68" t="s">
        <v>57</v>
      </c>
      <c r="B5" s="69">
        <v>0</v>
      </c>
      <c r="C5" s="69">
        <v>0</v>
      </c>
      <c r="D5" s="69">
        <v>0</v>
      </c>
      <c r="E5" s="69">
        <v>0</v>
      </c>
      <c r="F5" s="69">
        <v>0</v>
      </c>
      <c r="G5" s="69">
        <v>34007.528449999998</v>
      </c>
      <c r="H5" s="69">
        <v>34007.528449999998</v>
      </c>
      <c r="I5" s="69">
        <v>34007.528449999998</v>
      </c>
      <c r="J5" s="69">
        <v>34007.528449999998</v>
      </c>
      <c r="K5" s="69">
        <v>34007.528449999998</v>
      </c>
      <c r="L5" s="69">
        <v>34007.528449999998</v>
      </c>
      <c r="M5" s="69">
        <v>34007.528449999998</v>
      </c>
      <c r="N5" s="69">
        <v>34007.528449999998</v>
      </c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</row>
    <row r="6" spans="1:91" x14ac:dyDescent="0.25"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</row>
    <row r="7" spans="1:91" x14ac:dyDescent="0.25"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</row>
    <row r="8" spans="1:91" x14ac:dyDescent="0.25"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</row>
  </sheetData>
  <sheetProtection algorithmName="SHA-512" hashValue="Tii9ldQIYmiN/1roZQYxZbsUC2jlr+VXkahXAIYvD4Dwh49qhfegFyBu6dfa9Vp+LGncFaG9W5KIbLRP6i+PXw==" saltValue="EQMGVx13xKH1RjoAWrn8M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10"/>
  <sheetViews>
    <sheetView workbookViewId="0"/>
  </sheetViews>
  <sheetFormatPr defaultColWidth="0" defaultRowHeight="15" zeroHeight="1" x14ac:dyDescent="0.25"/>
  <cols>
    <col min="1" max="1" width="20.5703125" style="18" bestFit="1" customWidth="1"/>
    <col min="2" max="2" width="12.42578125" style="18" bestFit="1" customWidth="1"/>
    <col min="3" max="3" width="15.42578125" style="18" bestFit="1" customWidth="1"/>
    <col min="4" max="4" width="0" style="18" hidden="1" customWidth="1"/>
    <col min="5" max="16384" width="9.140625" style="18" hidden="1"/>
  </cols>
  <sheetData>
    <row r="1" spans="1:4" ht="15.75" thickBot="1" x14ac:dyDescent="0.3">
      <c r="A1" s="7" t="s">
        <v>9</v>
      </c>
      <c r="B1" s="8" t="s">
        <v>11</v>
      </c>
      <c r="C1" s="8" t="s">
        <v>12</v>
      </c>
      <c r="D1" s="19"/>
    </row>
    <row r="2" spans="1:4" ht="15.75" thickTop="1" x14ac:dyDescent="0.25">
      <c r="A2" s="45" t="s">
        <v>40</v>
      </c>
      <c r="B2" s="46">
        <v>1.11E-2</v>
      </c>
      <c r="C2" s="19">
        <f t="shared" ref="C2" si="0">1+B2</f>
        <v>1.0111000000000001</v>
      </c>
      <c r="D2" s="19"/>
    </row>
    <row r="3" spans="1:4" x14ac:dyDescent="0.25">
      <c r="A3" s="24" t="s">
        <v>13</v>
      </c>
      <c r="B3" s="19">
        <v>5.0000000000000001E-3</v>
      </c>
      <c r="C3" s="19">
        <f t="shared" ref="C3:C6" si="1">1+B3</f>
        <v>1.0049999999999999</v>
      </c>
      <c r="D3" s="19"/>
    </row>
    <row r="4" spans="1:4" x14ac:dyDescent="0.25">
      <c r="A4" s="24" t="s">
        <v>14</v>
      </c>
      <c r="B4" s="19">
        <v>2.3E-2</v>
      </c>
      <c r="C4" s="19">
        <f t="shared" si="1"/>
        <v>1.0229999999999999</v>
      </c>
      <c r="D4" s="19"/>
    </row>
    <row r="5" spans="1:4" x14ac:dyDescent="0.25">
      <c r="A5" s="24" t="s">
        <v>15</v>
      </c>
      <c r="B5" s="19">
        <v>3.1E-2</v>
      </c>
      <c r="C5" s="19">
        <f t="shared" si="1"/>
        <v>1.0309999999999999</v>
      </c>
      <c r="D5" s="19"/>
    </row>
    <row r="6" spans="1:4" x14ac:dyDescent="0.25">
      <c r="A6" s="24" t="s">
        <v>16</v>
      </c>
      <c r="B6" s="19">
        <v>1.4999999999999999E-2</v>
      </c>
      <c r="C6" s="19">
        <f t="shared" si="1"/>
        <v>1.0149999999999999</v>
      </c>
      <c r="D6" s="19"/>
    </row>
    <row r="7" spans="1:4" x14ac:dyDescent="0.25">
      <c r="A7" s="24" t="s">
        <v>17</v>
      </c>
      <c r="B7" s="19">
        <v>8.0000000000000004E-4</v>
      </c>
      <c r="C7" s="19">
        <f>1+B7</f>
        <v>1.0007999999999999</v>
      </c>
      <c r="D7" s="19"/>
    </row>
    <row r="8" spans="1:4" x14ac:dyDescent="0.25">
      <c r="A8" s="24" t="s">
        <v>37</v>
      </c>
      <c r="B8" s="21">
        <v>-3.8E-3</v>
      </c>
      <c r="C8" s="19">
        <f t="shared" ref="C8:C10" si="2">1+B8</f>
        <v>0.99619999999999997</v>
      </c>
      <c r="D8" s="19"/>
    </row>
    <row r="9" spans="1:4" x14ac:dyDescent="0.25">
      <c r="A9" s="24" t="s">
        <v>38</v>
      </c>
      <c r="B9" s="21">
        <v>1.2699999999999999E-2</v>
      </c>
      <c r="C9" s="19">
        <f t="shared" si="2"/>
        <v>1.0126999999999999</v>
      </c>
    </row>
    <row r="10" spans="1:4" x14ac:dyDescent="0.25">
      <c r="A10" s="26" t="s">
        <v>46</v>
      </c>
      <c r="B10" s="21">
        <v>1.7500000000000002E-2</v>
      </c>
      <c r="C10" s="21">
        <f t="shared" si="2"/>
        <v>1.0175000000000001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Investeringer</vt:lpstr>
      <vt:lpstr>Finansielle omkostninger</vt:lpstr>
      <vt:lpstr>Ikke-påvirkelige omkostninger</vt:lpstr>
      <vt:lpstr>Gen. inv. faktisk niveau</vt:lpstr>
      <vt:lpstr>Gen. inv. 2016-prisniveau</vt:lpstr>
      <vt:lpstr>Pristalsregulering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Nikos Vourexacis</cp:lastModifiedBy>
  <dcterms:created xsi:type="dcterms:W3CDTF">2016-02-18T09:14:14Z</dcterms:created>
  <dcterms:modified xsi:type="dcterms:W3CDTF">2018-12-20T13:45:35Z</dcterms:modified>
</cp:coreProperties>
</file>