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histed Drikkevand AS (V184)\ØR2018\"/>
    </mc:Choice>
  </mc:AlternateContent>
  <bookViews>
    <workbookView xWindow="3105" yWindow="990" windowWidth="12735" windowHeight="11700" tabRatio="940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62913"/>
</workbook>
</file>

<file path=xl/calcChain.xml><?xml version="1.0" encoding="utf-8"?>
<calcChain xmlns="http://schemas.openxmlformats.org/spreadsheetml/2006/main">
  <c r="E25" i="22" l="1"/>
  <c r="G14" i="19" l="1"/>
  <c r="G13" i="7" l="1"/>
  <c r="G11" i="10" l="1"/>
  <c r="G13" i="10" s="1"/>
  <c r="G26" i="22" s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G25" i="22" s="1"/>
  <c r="E24" i="22"/>
  <c r="G24" i="22" l="1"/>
  <c r="G18" i="19"/>
  <c r="G19" i="19" s="1"/>
  <c r="E15" i="22" s="1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<sst xmlns="http://schemas.openxmlformats.org/spreadsheetml/2006/main" count="337" uniqueCount="156">
  <si>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</si>
  <si>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</si>
  <si>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</si>
  <si>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</si>
  <si>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</si>
  <si>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</si>
  <si>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</si>
  <si>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</si>
  <si>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</si>
  <si>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</si>
  <si>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</si>
  <si>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</si>
  <si>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</si>
  <si>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</si>
  <si>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</si>
  <si>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</si>
  <si>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</si>
  <si>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</si>
  <si>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</si>
  <si>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</si>
  <si>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</si>
  <si>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</si>
  <si>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</si>
  <si>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</si>
  <si>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</si>
  <si>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</si>
  <si>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</si>
  <si>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</si>
  <si>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</si>
  <si>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</si>
  <si>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</si>
  <si>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</si>
  <si>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</si>
  <si>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</si>
  <si>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</si>
  <si>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</si>
  <si>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</si>
  <si>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</si>
  <si>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</si>
  <si>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</si>
  <si>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</si>
  <si>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</si>
  <si>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</si>
  <si>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</si>
  <si>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</si>
  <si>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</si>
  <si>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</si>
  <si>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</si>
  <si>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</si>
  <si>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</si>
  <si>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</si>
  <si>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</si>
  <si>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</si>
  <si>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</si>
  <si>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</si>
  <si>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</si>
  <si>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</si>
  <si>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</si>
  <si>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</si>
  <si>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</si>
  <si>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</si>
  <si>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</si>
  <si>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</si>
  <si>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</si>
  <si>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</si>
  <si>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</si>
  <si>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</si>
  <si>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</si>
  <si>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</si>
  <si>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</si>
  <si>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</si>
  <si>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</si>
  <si>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</si>
  <si>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</si>
  <si>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</si>
  <si>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</si>
  <si>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</si>
  <si>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</si>
  <si>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</si>
  <si>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</si>
  <si>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</si>
  <si>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</si>
  <si>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</si>
  <si>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</si>
  <si>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</si>
  <si>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</si>
  <si>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</si>
  <si>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</si>
  <si>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</si>
  <si>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</si>
  <si>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</si>
  <si>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</si>
  <si>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</si>
  <si>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</si>
  <si>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</si>
  <si>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</si>
  <si>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</si>
  <si>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</si>
  <si>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</si>
  <si>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</si>
  <si>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</si>
  <si>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</si>
  <si>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</si>
  <si>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</si>
  <si>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</si>
  <si>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</si>
  <si>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</si>
  <si>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</si>
  <si>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</si>
  <si>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</si>
  <si>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</si>
  <si>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</si>
  <si>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</si>
  <si>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</si>
  <si>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</si>
  <si>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</si>
  <si>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</si>
  <si>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</si>
  <si>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</si>
  <si>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Køretøjer, personbil</t>
  </si>
  <si>
    <t>Ledningsnet ≤ Ø50 mm</t>
  </si>
  <si>
    <t>Pumpe inkl. stigrør og forerørsforsejlinger mv.</t>
  </si>
  <si>
    <t>Skyllevand-/slamhåndteringsanlæg - lukkede betonbeholdere</t>
  </si>
  <si>
    <t>Stik på ledningsnet, Konstruktioner</t>
  </si>
  <si>
    <t>Ø110 mm &lt; Ledningsnet ≤ Ø 250 mm</t>
  </si>
  <si>
    <t>Ø 250 mm &lt; Ledningsnet ≤ Ø 500mm</t>
  </si>
  <si>
    <t>Ø 50mm &lt; Ledningsnet ≤ Ø110 mm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</si>
  <si>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</si>
  <si>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</si>
  <si>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</si>
  <si>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</si>
  <si>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</si>
  <si>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</si>
  <si>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</si>
  <si>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</si>
  <si>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</si>
  <si>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</si>
  <si>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</si>
  <si>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</si>
  <si>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</si>
  <si>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</si>
  <si>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</si>
  <si>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</si>
  <si>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</si>
  <si>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</si>
  <si>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</si>
  <si>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</si>
  <si>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</si>
  <si>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</si>
  <si>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</si>
  <si>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</si>
  <si>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</si>
  <si>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</si>
  <si>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</si>
  <si>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</si>
  <si>
    <t xml:space="preserve">Tillæg som følge af fusion med Hillerslev Vandværk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</si>
</sst>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>
      <selection activeCell="B9" sqref="B9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algorithmName="SHA-512" hashValue="g6M9HLizEfSAAvEY73ren6rONHe9sFWEYJJYEK/3446XtsbMxz/NGsIXCx2wvyf7WLEyG0JFL19GHvrR774UqA==" saltValue="VsL7cpHX+vw5p0ewdhywPQ==" spinCount="100000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149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algorithmName="SHA-512" hashValue="Mpu0CK5KsPGtntDPiSIfHoCE0vKHiFdeO0pjxPEjXClGeIGt1OU8G+EiVBxk54RLi/l5PQaZ4BjRFGxTl/yiPg==" saltValue="o6r/SMXk7HA5hLmuFzSeOQ==" spinCount="100000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topLeftCell="A4" zoomScaleNormal="100" workbookViewId="0">
      <selection activeCell="G25" sqref="G25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46064669.190787822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10625811.088644262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16687399.890359672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20983459.800270274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152</v>
      </c>
      <c r="C13" s="41"/>
      <c r="D13" s="42"/>
      <c r="E13" s="31" t="s">
        <v>101</v>
      </c>
      <c r="F13" s="8" t="s">
        <v>4</v>
      </c>
      <c r="G13" s="32">
        <v>-803364.60190553823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151</v>
      </c>
      <c r="C14" s="41"/>
      <c r="D14" s="42"/>
      <c r="E14" s="31" t="s">
        <v>101</v>
      </c>
      <c r="F14" s="8" t="s">
        <v>4</v>
      </c>
      <c r="G14" s="32">
        <v>-684027.015048309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-340662.90740349953</v>
      </c>
      <c r="F15" s="8" t="s">
        <v>4</v>
      </c>
      <c r="G15" s="33">
        <f>E15*(1+E30/100)</f>
        <v>-346624.5082830608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294490.24147212011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7398460.688322641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156508.2517134622</v>
      </c>
      <c r="F18" s="8" t="s">
        <v>4</v>
      </c>
      <c r="G18" s="32">
        <f>E18*(1+E30/100)*(1-E32/100)</f>
        <v>156062.20319607883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180529.51718343416</v>
      </c>
      <c r="F19" s="8" t="s">
        <v>4</v>
      </c>
      <c r="G19" s="33">
        <f>E19*(1+E30/100)*(1-E33/100)</f>
        <v>180437.4922620499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136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-63.439923865555393</v>
      </c>
      <c r="F23" s="8" t="s">
        <v>4</v>
      </c>
      <c r="G23" s="32">
        <f>SUM(G10:G15,G18:G22)*$E$30/100</f>
        <v>818985.20111617004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-6436.2343944633094</v>
      </c>
      <c r="F24" s="8" t="s">
        <v>4</v>
      </c>
      <c r="G24" s="32">
        <f>-(G10+G18+G21+G13)*(1+E30/100)*$E$32/100-(G11+G19+G22+G14)*(1+E30/100)*E33/100</f>
        <v>-494529.03060757858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-(SUM(E18:E19))*(1+E30/100)*$E$31/100</f>
        <v>-5029.6873467764617</v>
      </c>
      <c r="F25" s="8" t="s">
        <v>4</v>
      </c>
      <c r="G25" s="32">
        <f>-(SUM(G10:G11)-'Fane 3. Korrigeret grundlag'!G10*(1-0.02)+SUM(G13:G14)+SUM(G18:G19)+SUM(G21:G22))*(1+E30/100)*$E$31/100</f>
        <v>-388774.40545543015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-385070.03086419759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46049514.690616108</v>
      </c>
      <c r="F27" s="29" t="s">
        <v>4</v>
      </c>
      <c r="G27" s="37">
        <f>SUM(G10:G26)</f>
        <v>54042717.013479143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142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143</v>
      </c>
      <c r="C31" s="72"/>
      <c r="D31" s="73"/>
      <c r="E31" s="38">
        <v>1.4666551122066522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144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algorithmName="SHA-512" hashValue="MPCMr4gGwM/BQQFxDa04lbkWJ42Ik6aTJGOyTYwv+owKnelh4PgY7mUO8ttHf5k/cut7folEoaOJF+l9jCrVzw==" saltValue="Jsw70T1DyLViKiFS8Qa4hw==" spinCount="100000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10443057.58097716</v>
      </c>
      <c r="H9" s="17" t="s">
        <v>4</v>
      </c>
      <c r="I9" s="2"/>
    </row>
    <row r="10" spans="1:9" x14ac:dyDescent="0.25">
      <c r="A10" s="2"/>
      <c r="B10" s="79" t="s">
        <v>154</v>
      </c>
      <c r="C10" s="72"/>
      <c r="D10" s="72"/>
      <c r="E10" s="72"/>
      <c r="F10" s="73"/>
      <c r="G10" s="9">
        <v>112926.82836863998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16400393.012638496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20622564.914270539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47466015.507886201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algorithmName="SHA-512" hashValue="9a89OmJjarwMHSriyxGdCza1jIqbbMhGvHG0HauenlbiZGcFKCxl4GzPiqPwEaU8JyoT5Fo3dER+8LPGYdMulQ==" saltValue="TFvLZl0tTbFUeKuda718Sg==" spinCount="100000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G14" sqref="G1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128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129</v>
      </c>
      <c r="C11" s="72"/>
      <c r="D11" s="72"/>
      <c r="E11" s="45">
        <v>0</v>
      </c>
      <c r="F11" s="17" t="s">
        <v>4</v>
      </c>
      <c r="G11" s="9">
        <v>0</v>
      </c>
      <c r="H11" s="17" t="s">
        <v>4</v>
      </c>
      <c r="I11" s="2"/>
    </row>
    <row r="12" spans="1:9" x14ac:dyDescent="0.25">
      <c r="A12" s="2"/>
      <c r="B12" s="71" t="s">
        <v>130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131</v>
      </c>
      <c r="C13" s="72"/>
      <c r="D13" s="72"/>
      <c r="E13" s="45">
        <v>32399.4126</v>
      </c>
      <c r="F13" s="17" t="s">
        <v>4</v>
      </c>
      <c r="G13" s="9">
        <v>70385</v>
      </c>
      <c r="H13" s="17" t="s">
        <v>4</v>
      </c>
      <c r="I13" s="2"/>
    </row>
    <row r="14" spans="1:9" x14ac:dyDescent="0.25">
      <c r="A14" s="2"/>
      <c r="B14" s="71" t="s">
        <v>132</v>
      </c>
      <c r="C14" s="72"/>
      <c r="D14" s="72"/>
      <c r="E14" s="45">
        <v>20331543.4276</v>
      </c>
      <c r="F14" s="17" t="s">
        <v>4</v>
      </c>
      <c r="G14" s="9">
        <f>19791534+167220</f>
        <v>19958754</v>
      </c>
      <c r="H14" s="17" t="s">
        <v>4</v>
      </c>
      <c r="I14" s="2"/>
    </row>
    <row r="15" spans="1:9" x14ac:dyDescent="0.25">
      <c r="A15" s="2"/>
      <c r="B15" s="71" t="s">
        <v>133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134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135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-334803.84019999951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-340662.90740349953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algorithmName="SHA-512" hashValue="YR9jjFgFHeROkMq1DqKlkY7/tGM7P2Ob0IY0q506U2ThdieoD/usMMQhiBh48ttOfDKqcXKPzUHvftynd5AmiA==" saltValue="EBi3Savi4CnvMmD33D+wqw==" spinCount="100000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-4886313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-3731102.9074074072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-1155210.0925925928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-385070.03086419759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algorithmName="SHA-512" hashValue="wL+50SnOsnsb+3bGuca/H28ry8kuvsTFz/vFJh+Nbpzz+cHLfRcxZNDoT+X8YtG+dm6Zkj3IqJV83x+54NpQDw==" saltValue="0Q0UisObrpCTaq5c+OkWrA==" spinCount="100000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8</v>
      </c>
      <c r="E10" s="9">
        <v>2201308.14</v>
      </c>
      <c r="F10" s="9">
        <f>E10/D10</f>
        <v>275163.51750000002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5</v>
      </c>
      <c r="E11" s="9">
        <v>261488.46</v>
      </c>
      <c r="F11" s="9">
        <f t="shared" ref="F11:F31" si="0">E11/D11</f>
        <v>52297.691999999995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75</v>
      </c>
      <c r="E12" s="9">
        <v>239933.16</v>
      </c>
      <c r="F12" s="9">
        <f t="shared" si="0"/>
        <v>3199.1088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15</v>
      </c>
      <c r="E13" s="9">
        <v>35598.75</v>
      </c>
      <c r="F13" s="9">
        <f t="shared" si="0"/>
        <v>2373.25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50</v>
      </c>
      <c r="E14" s="9">
        <v>41048.17</v>
      </c>
      <c r="F14" s="9">
        <f t="shared" si="0"/>
        <v>820.96339999999998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1820496.19</v>
      </c>
      <c r="F15" s="9">
        <f t="shared" si="0"/>
        <v>24273.282533333331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75</v>
      </c>
      <c r="E16" s="9">
        <v>489355.72</v>
      </c>
      <c r="F16" s="9">
        <f t="shared" si="0"/>
        <v>6524.742933333333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75</v>
      </c>
      <c r="E17" s="9">
        <v>1600337.99</v>
      </c>
      <c r="F17" s="9">
        <f t="shared" si="0"/>
        <v>21337.839866666665</v>
      </c>
      <c r="G17" s="17" t="s">
        <v>4</v>
      </c>
      <c r="H17" s="2"/>
    </row>
    <row r="18" spans="1:8" x14ac:dyDescent="0.25">
      <c r="A18" s="2"/>
      <c r="B18" s="46" t="s">
        <v>126</v>
      </c>
      <c r="C18" s="22">
        <v>2016</v>
      </c>
      <c r="D18" s="22">
        <v>75</v>
      </c>
      <c r="E18" s="9">
        <v>4827720.47</v>
      </c>
      <c r="F18" s="9">
        <f t="shared" si="0"/>
        <v>64369.606266666662</v>
      </c>
      <c r="G18" s="17" t="s">
        <v>4</v>
      </c>
      <c r="H18" s="2"/>
    </row>
    <row r="19" spans="1:8" x14ac:dyDescent="0.25">
      <c r="A19" s="2"/>
      <c r="B19" s="46" t="s">
        <v>124</v>
      </c>
      <c r="C19" s="22">
        <v>2016</v>
      </c>
      <c r="D19" s="22">
        <v>75</v>
      </c>
      <c r="E19" s="9">
        <v>1279690.77</v>
      </c>
      <c r="F19" s="9">
        <f t="shared" si="0"/>
        <v>17062.543600000001</v>
      </c>
      <c r="G19" s="17" t="s">
        <v>4</v>
      </c>
      <c r="H19" s="2"/>
    </row>
    <row r="20" spans="1:8" x14ac:dyDescent="0.25">
      <c r="A20" s="2"/>
      <c r="B20" s="46" t="s">
        <v>127</v>
      </c>
      <c r="C20" s="22">
        <v>2016</v>
      </c>
      <c r="D20" s="22">
        <v>35</v>
      </c>
      <c r="E20" s="9">
        <v>179918.93</v>
      </c>
      <c r="F20" s="9">
        <f t="shared" si="0"/>
        <v>5140.540857142857</v>
      </c>
      <c r="G20" s="17" t="s">
        <v>4</v>
      </c>
      <c r="H20" s="2"/>
    </row>
    <row r="21" spans="1:8" x14ac:dyDescent="0.25">
      <c r="A21" s="2"/>
      <c r="B21" s="46" t="s">
        <v>120</v>
      </c>
      <c r="C21" s="22">
        <v>2016</v>
      </c>
      <c r="D21" s="22">
        <v>34</v>
      </c>
      <c r="E21" s="9">
        <v>143196.64000000001</v>
      </c>
      <c r="F21" s="9">
        <f t="shared" si="0"/>
        <v>4211.6658823529415</v>
      </c>
      <c r="G21" s="17" t="s">
        <v>4</v>
      </c>
      <c r="H21" s="2"/>
    </row>
    <row r="22" spans="1:8" x14ac:dyDescent="0.25">
      <c r="A22" s="2"/>
      <c r="B22" s="46" t="s">
        <v>123</v>
      </c>
      <c r="C22" s="22">
        <v>2016</v>
      </c>
      <c r="D22" s="22">
        <v>23</v>
      </c>
      <c r="E22" s="9">
        <v>37478.910000000003</v>
      </c>
      <c r="F22" s="9">
        <f t="shared" si="0"/>
        <v>1629.5178260869566</v>
      </c>
      <c r="G22" s="17" t="s">
        <v>4</v>
      </c>
      <c r="H22" s="2"/>
    </row>
    <row r="23" spans="1:8" x14ac:dyDescent="0.25">
      <c r="A23" s="2"/>
      <c r="B23" s="46" t="s">
        <v>123</v>
      </c>
      <c r="C23" s="22">
        <v>2016</v>
      </c>
      <c r="D23" s="22">
        <v>29</v>
      </c>
      <c r="E23" s="9">
        <v>36107.53</v>
      </c>
      <c r="F23" s="9">
        <f t="shared" si="0"/>
        <v>1245.0872413793104</v>
      </c>
      <c r="G23" s="17" t="s">
        <v>4</v>
      </c>
      <c r="H23" s="2"/>
    </row>
    <row r="24" spans="1:8" x14ac:dyDescent="0.25">
      <c r="A24" s="2"/>
      <c r="B24" s="46" t="s">
        <v>123</v>
      </c>
      <c r="C24" s="22">
        <v>2016</v>
      </c>
      <c r="D24" s="22">
        <v>32</v>
      </c>
      <c r="E24" s="9">
        <v>8268.11</v>
      </c>
      <c r="F24" s="9">
        <f t="shared" si="0"/>
        <v>258.37843750000002</v>
      </c>
      <c r="G24" s="17" t="s">
        <v>4</v>
      </c>
      <c r="H24" s="2"/>
    </row>
    <row r="25" spans="1:8" x14ac:dyDescent="0.25">
      <c r="A25" s="2"/>
      <c r="B25" s="46" t="s">
        <v>123</v>
      </c>
      <c r="C25" s="22">
        <v>2016</v>
      </c>
      <c r="D25" s="22">
        <v>34</v>
      </c>
      <c r="E25" s="9">
        <v>136485.47</v>
      </c>
      <c r="F25" s="9">
        <f t="shared" si="0"/>
        <v>4014.2785294117648</v>
      </c>
      <c r="G25" s="17" t="s">
        <v>4</v>
      </c>
      <c r="H25" s="2"/>
    </row>
    <row r="26" spans="1:8" x14ac:dyDescent="0.25">
      <c r="A26" s="2"/>
      <c r="B26" s="46" t="s">
        <v>123</v>
      </c>
      <c r="C26" s="22">
        <v>2016</v>
      </c>
      <c r="D26" s="22">
        <v>39</v>
      </c>
      <c r="E26" s="9">
        <v>46792.84</v>
      </c>
      <c r="F26" s="9">
        <f t="shared" si="0"/>
        <v>1199.8164102564101</v>
      </c>
      <c r="G26" s="17" t="s">
        <v>4</v>
      </c>
      <c r="H26" s="2"/>
    </row>
    <row r="27" spans="1:8" x14ac:dyDescent="0.25">
      <c r="A27" s="2"/>
      <c r="B27" s="46" t="s">
        <v>126</v>
      </c>
      <c r="C27" s="22">
        <v>2016</v>
      </c>
      <c r="D27" s="22">
        <v>23</v>
      </c>
      <c r="E27" s="9">
        <v>11089.55</v>
      </c>
      <c r="F27" s="9">
        <f t="shared" si="0"/>
        <v>482.15434782608691</v>
      </c>
      <c r="G27" s="17" t="s">
        <v>4</v>
      </c>
      <c r="H27" s="2"/>
    </row>
    <row r="28" spans="1:8" x14ac:dyDescent="0.25">
      <c r="A28" s="2"/>
      <c r="B28" s="46" t="s">
        <v>126</v>
      </c>
      <c r="C28" s="22">
        <v>2016</v>
      </c>
      <c r="D28" s="22">
        <v>29</v>
      </c>
      <c r="E28" s="9">
        <v>174428.99</v>
      </c>
      <c r="F28" s="9">
        <f t="shared" si="0"/>
        <v>6014.7927586206897</v>
      </c>
      <c r="G28" s="17" t="s">
        <v>4</v>
      </c>
      <c r="H28" s="2"/>
    </row>
    <row r="29" spans="1:8" x14ac:dyDescent="0.25">
      <c r="A29" s="2"/>
      <c r="B29" s="46" t="s">
        <v>126</v>
      </c>
      <c r="C29" s="22">
        <v>2016</v>
      </c>
      <c r="D29" s="22">
        <v>32</v>
      </c>
      <c r="E29" s="9">
        <v>14147.88</v>
      </c>
      <c r="F29" s="9">
        <f t="shared" si="0"/>
        <v>442.12124999999997</v>
      </c>
      <c r="G29" s="17" t="s">
        <v>4</v>
      </c>
      <c r="H29" s="2"/>
    </row>
    <row r="30" spans="1:8" x14ac:dyDescent="0.25">
      <c r="A30" s="2"/>
      <c r="B30" s="46" t="s">
        <v>126</v>
      </c>
      <c r="C30" s="22">
        <v>2016</v>
      </c>
      <c r="D30" s="22">
        <v>34</v>
      </c>
      <c r="E30" s="9">
        <v>109553.82</v>
      </c>
      <c r="F30" s="9">
        <f t="shared" si="0"/>
        <v>3222.1711764705883</v>
      </c>
      <c r="G30" s="17" t="s">
        <v>4</v>
      </c>
      <c r="H30" s="2"/>
    </row>
    <row r="31" spans="1:8" x14ac:dyDescent="0.25">
      <c r="A31" s="2"/>
      <c r="B31" s="46" t="s">
        <v>124</v>
      </c>
      <c r="C31" s="22">
        <v>2016</v>
      </c>
      <c r="D31" s="22">
        <v>23</v>
      </c>
      <c r="E31" s="9">
        <v>208859.24</v>
      </c>
      <c r="F31" s="9">
        <f t="shared" si="0"/>
        <v>9080.8365217391292</v>
      </c>
      <c r="G31" s="17" t="s">
        <v>4</v>
      </c>
      <c r="H31" s="2"/>
    </row>
    <row r="32" spans="1:8" x14ac:dyDescent="0.25">
      <c r="A32" s="2"/>
      <c r="B32" s="83" t="s">
        <v>54</v>
      </c>
      <c r="C32" s="84"/>
      <c r="D32" s="84"/>
      <c r="E32" s="85"/>
      <c r="F32" s="15">
        <f>SUM(F10:F31)</f>
        <v>504363.90813878673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algorithmName="SHA-512" hashValue="GSrZbrW/GP3mraz36DfV0EEMqhGoM6RXw7NTX2N9/tp13fWXwWlOxx2Y7MIhZk7tDmt7r2QyZUTp8oBEXowpDw==" saltValue="Q+427vcpRCjdsV/svcuClQ==" spinCount="100000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145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20068519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19574900</v>
      </c>
      <c r="H10" s="17" t="s">
        <v>4</v>
      </c>
      <c r="I10" s="2"/>
    </row>
    <row r="11" spans="1:9" x14ac:dyDescent="0.25">
      <c r="A11" s="2"/>
      <c r="B11" s="83" t="s">
        <v>146</v>
      </c>
      <c r="C11" s="84"/>
      <c r="D11" s="84"/>
      <c r="E11" s="84"/>
      <c r="F11" s="85"/>
      <c r="G11" s="15">
        <f>G9-G10</f>
        <v>493619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147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744487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1140000</v>
      </c>
      <c r="H16" s="17" t="s">
        <v>4</v>
      </c>
      <c r="I16" s="2"/>
    </row>
    <row r="17" spans="1:9" x14ac:dyDescent="0.25">
      <c r="A17" s="2"/>
      <c r="B17" s="83" t="s">
        <v>147</v>
      </c>
      <c r="C17" s="84"/>
      <c r="D17" s="84"/>
      <c r="E17" s="84"/>
      <c r="F17" s="85"/>
      <c r="G17" s="15">
        <f>G15-G16</f>
        <v>-395513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148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153687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75000</v>
      </c>
      <c r="H22" s="17" t="s">
        <v>4</v>
      </c>
      <c r="I22" s="2"/>
    </row>
    <row r="23" spans="1:9" x14ac:dyDescent="0.25">
      <c r="A23" s="2"/>
      <c r="B23" s="83" t="s">
        <v>148</v>
      </c>
      <c r="C23" s="84"/>
      <c r="D23" s="84"/>
      <c r="E23" s="84"/>
      <c r="F23" s="85"/>
      <c r="G23" s="15">
        <f>G21-G22</f>
        <v>78687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2016'!F32</f>
        <v>504363.90813878673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386666.66666666663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117697.24147212011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algorithmName="SHA-512" hashValue="pDAaao/C5/lcWUAvi3ocUKdqtvjdbgzbDAmFsKxY1ctWJAeEI4zqJtFILBQIR7yh3c2XWNxIhkr8SJLPyZESHQ==" saltValue="z4U5zpbzTIAcclH2rAa/Kw==" spinCount="100000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48478758.688322641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10734561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2740834.4195875963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-417331.54428571439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769000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13827063.875301883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903409.59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903409.59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-1020823.56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-12488094.289999999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-1290814.06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-14799731.91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-69258.444698117673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41126020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-45722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41080298</v>
      </c>
      <c r="F35" s="20" t="s">
        <v>4</v>
      </c>
      <c r="G35" s="12">
        <f>-E35</f>
        <v>-41080298</v>
      </c>
      <c r="H35" s="20" t="s">
        <v>4</v>
      </c>
      <c r="I35" s="2"/>
    </row>
    <row r="36" spans="1:9" x14ac:dyDescent="0.25">
      <c r="A36" s="2"/>
      <c r="B36" s="83" t="s">
        <v>141</v>
      </c>
      <c r="C36" s="84"/>
      <c r="D36" s="84"/>
      <c r="E36" s="84"/>
      <c r="F36" s="85"/>
      <c r="G36" s="15">
        <f>$G$9+$G$28+$G$30+$G$35</f>
        <v>7398460.688322641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algorithmName="SHA-512" hashValue="tRLiK7/oT5Un5TfS2UnufP17kF3V+HADh9TDf1WT4HijTBtuhs9S4WoGfD1/Yqb9kjlLt/8/ynlLtjcOt2V4VA==" saltValue="M32XD7B7Co2HETLznbjRfg==" spinCount="100000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F10" sqref="F10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140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155</v>
      </c>
      <c r="C10" s="99"/>
      <c r="D10" s="47">
        <v>153816.46360045424</v>
      </c>
      <c r="E10" s="17" t="s">
        <v>4</v>
      </c>
      <c r="F10" s="9">
        <v>177424.58691246598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153816.46360045424</v>
      </c>
      <c r="E11" s="16" t="s">
        <v>4</v>
      </c>
      <c r="F11" s="15">
        <f>SUM(F10:F10)</f>
        <v>177424.58691246598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156508.2517134622</v>
      </c>
      <c r="E12" s="16" t="s">
        <v>4</v>
      </c>
      <c r="F12" s="15">
        <f>F11*(1+'Fane 2. Overblik ØR18-19'!E30/100)</f>
        <v>180529.51718343416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136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153</v>
      </c>
      <c r="C16" s="77"/>
      <c r="D16" s="77"/>
      <c r="E16" s="78"/>
      <c r="F16" s="90" t="s">
        <v>137</v>
      </c>
      <c r="G16" s="90"/>
      <c r="H16" s="2"/>
    </row>
    <row r="17" spans="1:8" x14ac:dyDescent="0.25">
      <c r="A17" s="2"/>
      <c r="B17" s="71" t="s">
        <v>150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138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139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algorithmName="SHA-512" hashValue="YW1jD4Nwm9wlVhqbsS7t0le2hhTYwc9rV+2lgKz0KXvBimFK4Ifqlru3Dl3I9Ttqm49q9I+kkPlqZqmx7ybidA==" saltValue="pjxso5eNKvxH4uy8eoF2Kw==" spinCount="100000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</cp:lastModifiedBy>
  <cp:lastPrinted>2016-06-14T12:57:30Z</cp:lastPrinted>
  <dcterms:created xsi:type="dcterms:W3CDTF">2016-06-02T08:51:18Z</dcterms:created>
  <dcterms:modified xsi:type="dcterms:W3CDTF">2018-12-20T13:05:00Z</dcterms:modified>
</cp:coreProperties>
</file>