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<sst xmlns="http://schemas.openxmlformats.org/spreadsheetml/2006/main" count="113" uniqueCount="78">
  <si>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</si>
  <si>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</si>
  <si>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</si>
  <si>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</si>
  <si>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</si>
  <si>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</si>
  <si>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</si>
  <si>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</si>
  <si>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</si>
  <si>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</si>
  <si>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</si>
  <si>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</si>
  <si>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</si>
  <si>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</si>
  <si>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</si>
  <si>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</si>
  <si>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</si>
  <si>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</si>
  <si>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</si>
  <si>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</si>
  <si>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</si>
  <si>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</si>
  <si>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</si>
  <si>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</si>
  <si>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</si>
  <si>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</si>
  <si>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</si>
  <si>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</si>
  <si>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</si>
  <si>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</si>
  <si>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</si>
  <si>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</si>
  <si>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</si>
  <si>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</si>
  <si>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</si>
  <si>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</si>
  <si>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</si>
  <si>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</si>
  <si>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</si>
  <si>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</si>
  <si>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</si>
  <si>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</si>
  <si>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</si>
  <si>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</si>
  <si>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</si>
  <si>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</si>
  <si>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</si>
  <si>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</si>
  <si>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</si>
  <si>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</si>
  <si>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</si>
  <si>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</si>
  <si>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</si>
  <si>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</si>
  <si>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</si>
  <si>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</si>
  <si>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</si>
  <si>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</si>
  <si>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</si>
  <si>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</si>
  <si>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</si>
  <si>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</si>
  <si>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</si>
  <si>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</si>
  <si>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</si>
  <si>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</si>
  <si>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</si>
  <si>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</si>
  <si>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</si>
  <si>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</si>
  <si>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</si>
  <si>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</si>
  <si>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</si>
  <si>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Svinglen 16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</si>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</sst>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27974421.171730448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13205.514417333334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112964.22119999999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28100590.90734778</v>
      </c>
      <c r="C5" s="62" t="s">
        <v>11</v>
      </c>
    </row>
    <row r="6" spans="1:3" x14ac:dyDescent="0.25">
      <c r="A6" s="47" t="s">
        <v>0</v>
      </c>
      <c r="B6" s="38">
        <f>Investeringer!E3</f>
        <v>47245764.131021954</v>
      </c>
      <c r="C6" s="23" t="s">
        <v>11</v>
      </c>
    </row>
    <row r="7" spans="1:3" x14ac:dyDescent="0.25">
      <c r="A7" s="4" t="s">
        <v>1</v>
      </c>
      <c r="B7" s="35">
        <f>Investeringer!F3</f>
        <v>11356096.568165274</v>
      </c>
      <c r="C7" t="s">
        <v>11</v>
      </c>
    </row>
    <row r="8" spans="1:3" x14ac:dyDescent="0.25">
      <c r="A8" s="4" t="s">
        <v>2</v>
      </c>
      <c r="B8" s="35">
        <f>Investeringer!G3</f>
        <v>779714.57204042061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8255407.5293199988</v>
      </c>
      <c r="C9" t="s">
        <v>11</v>
      </c>
    </row>
    <row r="10" spans="1:3" s="22" customFormat="1" x14ac:dyDescent="0.25">
      <c r="A10" s="3" t="s">
        <v>47</v>
      </c>
      <c r="B10" s="48">
        <f>SUM(B6:B9)</f>
        <v>67636982.800547644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6289319.1500000004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371242</v>
      </c>
      <c r="C12" s="22" t="s">
        <v>11</v>
      </c>
    </row>
    <row r="13" spans="1:3" s="22" customFormat="1" x14ac:dyDescent="0.25">
      <c r="A13" s="3" t="s">
        <v>70</v>
      </c>
      <c r="B13" s="48">
        <f>SUM(B11:B12)</f>
        <v>6660561.1500000004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102398134.85789543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103304536.52414246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25964238.690000001</v>
      </c>
      <c r="C2" s="49">
        <v>2685</v>
      </c>
      <c r="D2" s="49">
        <f>B2+C2</f>
        <v>25966923.690000001</v>
      </c>
      <c r="E2" s="50">
        <f>D2</f>
        <v>25966923.690000001</v>
      </c>
      <c r="F2" s="49">
        <v>33653083.409344129</v>
      </c>
      <c r="G2" s="49">
        <v>0</v>
      </c>
      <c r="H2" s="49">
        <f>F2-G2</f>
        <v>33653083.409344129</v>
      </c>
      <c r="I2" s="49">
        <f>AVERAGEIF(E2:E4,"&lt;&gt;0")</f>
        <v>25864110.489123996</v>
      </c>
      <c r="J2" s="49">
        <v>27974421.171730448</v>
      </c>
      <c r="K2" s="39">
        <f>IF(H2&gt;I2,IF(I2&gt;J2,I2,J2),H2)</f>
        <v>27974421.171730448</v>
      </c>
    </row>
    <row r="3" spans="1:11" s="23" customFormat="1" x14ac:dyDescent="0.25">
      <c r="A3" s="28">
        <v>2014</v>
      </c>
      <c r="B3" s="49">
        <v>24698992</v>
      </c>
      <c r="C3" s="49"/>
      <c r="D3" s="49">
        <f t="shared" ref="D3:D4" si="0">B3+C3</f>
        <v>24698992</v>
      </c>
      <c r="E3" s="50">
        <f>D3*Pristalsregulering!C7</f>
        <v>24718751.193599999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26487831</v>
      </c>
      <c r="C4" s="49"/>
      <c r="D4" s="49">
        <f t="shared" si="0"/>
        <v>26487831</v>
      </c>
      <c r="E4" s="50">
        <f>D4*Pristalsregulering!$C$6*Pristalsregulering!$C$7</f>
        <v>26906656.583771992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74</v>
      </c>
      <c r="C1" s="65" t="s">
        <v>75</v>
      </c>
      <c r="D1" s="75" t="s">
        <v>76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13205.514417333334</v>
      </c>
      <c r="E3" s="57">
        <f>SUM(D3:D3)</f>
        <v>13205.514417333334</v>
      </c>
    </row>
    <row r="4" spans="1:5" x14ac:dyDescent="0.25">
      <c r="A4" s="28">
        <v>2015</v>
      </c>
      <c r="B4" s="35">
        <v>12559.6</v>
      </c>
      <c r="C4" s="45">
        <f>B4</f>
        <v>12559.6</v>
      </c>
      <c r="D4" s="77"/>
      <c r="E4" s="54"/>
    </row>
    <row r="5" spans="1:5" x14ac:dyDescent="0.25">
      <c r="A5" s="28">
        <v>2014</v>
      </c>
      <c r="B5" s="35">
        <v>10165</v>
      </c>
      <c r="C5" s="45">
        <f>B5*Pristalsregulering!$C$7</f>
        <v>10173.132</v>
      </c>
      <c r="D5" s="77"/>
      <c r="E5" s="45"/>
    </row>
    <row r="6" spans="1:5" x14ac:dyDescent="0.25">
      <c r="A6" s="28">
        <v>2013</v>
      </c>
      <c r="B6" s="35">
        <v>16621</v>
      </c>
      <c r="C6" s="45">
        <f>B6*Pristalsregulering!$C$7*Pristalsregulering!$C$6</f>
        <v>16883.811252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25000</v>
      </c>
      <c r="C3" s="42">
        <v>103520</v>
      </c>
      <c r="D3" s="42">
        <v>0</v>
      </c>
      <c r="E3" s="41">
        <f>B3</f>
        <v>25000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112964.22119999999</v>
      </c>
    </row>
    <row r="4" spans="1:8" x14ac:dyDescent="0.25">
      <c r="A4" s="31">
        <v>2014</v>
      </c>
      <c r="B4" s="41">
        <v>30000</v>
      </c>
      <c r="C4" s="42">
        <v>78400</v>
      </c>
      <c r="D4" s="42">
        <v>0</v>
      </c>
      <c r="E4" s="41">
        <f>B4*Pristalsregulering!$C$7</f>
        <v>30023.999999999996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75300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76490.643599999981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8">
        <v>43396536.275690787</v>
      </c>
      <c r="C3" s="38">
        <v>11074191.696666665</v>
      </c>
      <c r="D3" s="40">
        <v>776751.65666666697</v>
      </c>
      <c r="E3" s="35">
        <f>B3*Pristalsregulering!C2*Pristalsregulering!C3*Pristalsregulering!C4*Pristalsregulering!C5*Pristalsregulering!C6*Pristalsregulering!C7</f>
        <v>47245764.131021954</v>
      </c>
      <c r="F3" s="35">
        <v>11356096.568165274</v>
      </c>
      <c r="G3" s="35">
        <f xml:space="preserve"> D3/Pristalsregulering!$C$8</f>
        <v>779714.57204042061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7209895.2599999998</v>
      </c>
      <c r="D3" s="38">
        <v>34522.230000000003</v>
      </c>
      <c r="E3" s="40">
        <v>0</v>
      </c>
      <c r="F3" s="38">
        <f>B3</f>
        <v>0</v>
      </c>
      <c r="G3" s="38">
        <f>C3</f>
        <v>7209895.2599999998</v>
      </c>
      <c r="H3" s="38">
        <f>D3</f>
        <v>34522.230000000003</v>
      </c>
      <c r="I3" s="40">
        <f>E3</f>
        <v>0</v>
      </c>
      <c r="J3" s="42">
        <f>AVERAGE(F3:F5)</f>
        <v>12030.600119999997</v>
      </c>
      <c r="K3" s="42">
        <f>G3</f>
        <v>7209895.2599999998</v>
      </c>
      <c r="L3" s="43">
        <f>AVERAGE(H3:H5)+AVERAGE(I3:I5)</f>
        <v>1033481.6691999998</v>
      </c>
      <c r="M3" s="44">
        <f>SUM(J3:L3)</f>
        <v>8255407.5293199988</v>
      </c>
      <c r="N3" s="23"/>
    </row>
    <row r="4" spans="1:14" x14ac:dyDescent="0.25">
      <c r="A4" s="28">
        <v>2014</v>
      </c>
      <c r="B4" s="45">
        <v>0</v>
      </c>
      <c r="C4" s="38">
        <v>7477062</v>
      </c>
      <c r="D4" s="38">
        <v>1100000</v>
      </c>
      <c r="E4" s="40">
        <v>34972</v>
      </c>
      <c r="F4" s="38">
        <f>IF(B4="","",B4*Pristalsregulering!$C$7)</f>
        <v>0</v>
      </c>
      <c r="G4" s="38">
        <f>IF(C4="","",C4*Pristalsregulering!$C$7)</f>
        <v>7483043.6495999992</v>
      </c>
      <c r="H4" s="38">
        <f>IF(D4="","",D4*Pristalsregulering!$C$7)</f>
        <v>1100880</v>
      </c>
      <c r="I4" s="40">
        <f>IF(E4="","",E4*Pristalsregulering!$C$7)</f>
        <v>34999.977599999998</v>
      </c>
      <c r="J4" s="38"/>
      <c r="L4" s="40"/>
      <c r="M4" s="35"/>
    </row>
    <row r="5" spans="1:14" x14ac:dyDescent="0.25">
      <c r="A5" s="28">
        <v>2013</v>
      </c>
      <c r="B5" s="45">
        <v>35530</v>
      </c>
      <c r="C5" s="38">
        <v>7690658</v>
      </c>
      <c r="D5" s="38">
        <v>1900000</v>
      </c>
      <c r="E5" s="40">
        <v>0</v>
      </c>
      <c r="F5" s="38">
        <f>IF(B5="","",B5*Pristalsregulering!$C$7*Pristalsregulering!$C$6)</f>
        <v>36091.800359999994</v>
      </c>
      <c r="G5" s="38">
        <f>IF(C5="","",C5*Pristalsregulering!$C$7*Pristalsregulering!$C$6)</f>
        <v>7812262.684295998</v>
      </c>
      <c r="H5" s="38">
        <f>IF(D5="","",D5*Pristalsregulering!$C$7*Pristalsregulering!$C$6)</f>
        <v>1930042.7999999996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253370.79</v>
      </c>
      <c r="E2" s="42">
        <v>4386888.62</v>
      </c>
      <c r="F2" s="42">
        <v>0</v>
      </c>
      <c r="G2" s="42">
        <v>0</v>
      </c>
      <c r="H2" s="42">
        <v>1616537</v>
      </c>
      <c r="I2" s="42">
        <v>0</v>
      </c>
      <c r="J2" s="42"/>
      <c r="K2" s="42"/>
      <c r="L2" s="43">
        <v>0</v>
      </c>
      <c r="M2" s="44">
        <f>SUM(B2:L2)</f>
        <v>6289319.1500000004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73</v>
      </c>
      <c r="B2" s="35">
        <v>371242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2017-10-13T15:47:03Z</dcterms:modified>
</cp:coreProperties>
</file>