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<sst xmlns="http://schemas.openxmlformats.org/spreadsheetml/2006/main" count="358" uniqueCount="158">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</sst>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103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32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31</v>
      </c>
      <c r="D14" s="81" t="s">
        <v>96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94</v>
      </c>
      <c r="D15" s="81" t="s">
        <v>97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95</v>
      </c>
      <c r="D16" s="81" t="s">
        <v>132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7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8</v>
      </c>
      <c r="D18" s="75" t="s">
        <v>100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9</v>
      </c>
      <c r="D19" s="75" t="s">
        <v>99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10</v>
      </c>
      <c r="D20" s="78" t="s">
        <v>129</v>
      </c>
      <c r="E20" s="79"/>
      <c r="F20" s="79"/>
      <c r="G20" s="80"/>
      <c r="H20" s="1"/>
      <c r="I20" s="1"/>
    </row>
    <row r="21" spans="1:9" x14ac:dyDescent="0.25">
      <c r="A21" s="1"/>
      <c r="B21" s="1"/>
      <c r="C21" s="6" t="s">
        <v>11</v>
      </c>
      <c r="D21" s="70" t="s">
        <v>101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12</v>
      </c>
      <c r="D22" s="70" t="s">
        <v>130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13</v>
      </c>
      <c r="D23" s="70" t="s">
        <v>104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25</v>
      </c>
      <c r="D24" s="87" t="s">
        <v>28</v>
      </c>
      <c r="E24" s="88"/>
      <c r="F24" s="88"/>
      <c r="G24" s="89"/>
      <c r="H24" s="1"/>
      <c r="I24" s="1"/>
    </row>
    <row r="25" spans="1:9" x14ac:dyDescent="0.25">
      <c r="A25" s="1"/>
      <c r="B25" s="1"/>
      <c r="C25" s="6" t="s">
        <v>29</v>
      </c>
      <c r="D25" s="84" t="s">
        <v>102</v>
      </c>
      <c r="E25" s="85"/>
      <c r="F25" s="85"/>
      <c r="G25" s="86"/>
      <c r="H25" s="1"/>
      <c r="I25" s="1"/>
    </row>
    <row r="26" spans="1:9" x14ac:dyDescent="0.25">
      <c r="A26" s="1"/>
      <c r="B26" s="1"/>
      <c r="C26" s="6" t="s">
        <v>30</v>
      </c>
      <c r="D26" s="84" t="s">
        <v>65</v>
      </c>
      <c r="E26" s="85"/>
      <c r="F26" s="85"/>
      <c r="G26" s="8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134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-1184827</v>
      </c>
      <c r="H9" s="22" t="s">
        <v>3</v>
      </c>
      <c r="I9" s="1"/>
    </row>
    <row r="10" spans="1:9" x14ac:dyDescent="0.25">
      <c r="A10" s="1"/>
      <c r="B10" s="49" t="s">
        <v>55</v>
      </c>
      <c r="C10" s="50"/>
      <c r="D10" s="50"/>
      <c r="E10" s="50"/>
      <c r="F10" s="51"/>
      <c r="G10" s="25">
        <v>-962535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-222292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42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-111146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112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105</v>
      </c>
      <c r="C9" s="100"/>
      <c r="D9" s="101"/>
      <c r="E9" s="25">
        <v>3434642.9979777778</v>
      </c>
      <c r="F9" s="22" t="s">
        <v>3</v>
      </c>
      <c r="G9" s="19"/>
      <c r="H9" s="30"/>
      <c r="I9" s="1"/>
    </row>
    <row r="10" spans="1:9" x14ac:dyDescent="0.25">
      <c r="A10" s="1"/>
      <c r="B10" s="99" t="s">
        <v>106</v>
      </c>
      <c r="C10" s="100"/>
      <c r="D10" s="101"/>
      <c r="E10" s="25">
        <v>3352256.02</v>
      </c>
      <c r="F10" s="22" t="s">
        <v>3</v>
      </c>
      <c r="G10" s="14"/>
      <c r="H10" s="31"/>
      <c r="I10" s="1"/>
    </row>
    <row r="11" spans="1:9" x14ac:dyDescent="0.25">
      <c r="A11" s="1"/>
      <c r="B11" s="99" t="s">
        <v>113</v>
      </c>
      <c r="C11" s="100"/>
      <c r="D11" s="101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82386.977977777831</v>
      </c>
      <c r="F12" s="28" t="s">
        <v>3</v>
      </c>
      <c r="G12" s="17">
        <f>E12</f>
        <v>82386.977977777831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117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31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118</v>
      </c>
      <c r="C21" s="97"/>
      <c r="D21" s="97"/>
      <c r="E21" s="97"/>
      <c r="F21" s="98"/>
      <c r="G21" s="20">
        <f>E20</f>
        <v>0</v>
      </c>
      <c r="H21" s="21" t="s">
        <v>3</v>
      </c>
      <c r="I21" s="1"/>
    </row>
    <row r="22" spans="1:9" x14ac:dyDescent="0.25">
      <c r="A22" s="1"/>
      <c r="B22" s="96" t="s">
        <v>119</v>
      </c>
      <c r="C22" s="97"/>
      <c r="D22" s="97"/>
      <c r="E22" s="97"/>
      <c r="F22" s="98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" style="2" customWidth="1"/>
    <col min="3" max="3" width="10" style="2" customWidth="1"/>
    <col min="4" max="4" width="1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142</v>
      </c>
      <c r="C8" s="97"/>
      <c r="D8" s="97"/>
      <c r="E8" s="97"/>
      <c r="F8" s="97"/>
      <c r="G8" s="97"/>
      <c r="H8" s="98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109</v>
      </c>
      <c r="E9" s="18" t="s">
        <v>2</v>
      </c>
      <c r="F9" s="18" t="s">
        <v>88</v>
      </c>
      <c r="G9" s="18" t="s">
        <v>89</v>
      </c>
      <c r="H9" s="40"/>
      <c r="I9" s="1"/>
    </row>
    <row r="10" spans="1:9" ht="15" customHeight="1" x14ac:dyDescent="0.25">
      <c r="A10" s="1"/>
      <c r="B10" s="34" t="s">
        <v>148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6" t="s">
        <v>143</v>
      </c>
      <c r="C11" s="97"/>
      <c r="D11" s="9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93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44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110</v>
      </c>
      <c r="G9" s="40"/>
      <c r="H9" s="1"/>
    </row>
    <row r="10" spans="1:8" x14ac:dyDescent="0.25">
      <c r="A10" s="1"/>
      <c r="B10" s="62" t="s">
        <v>142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146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147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156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40</v>
      </c>
      <c r="C9" s="32" t="s">
        <v>20</v>
      </c>
      <c r="D9" s="40"/>
      <c r="E9" s="32" t="s">
        <v>110</v>
      </c>
      <c r="F9" s="40"/>
      <c r="G9" s="1"/>
    </row>
    <row r="10" spans="1:7" x14ac:dyDescent="0.25">
      <c r="A10" s="1"/>
      <c r="B10" s="27" t="s">
        <v>154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157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52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53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54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46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59</v>
      </c>
      <c r="C9" s="7">
        <f>'Fane 3. Omkostninger i ØR2018'!G13</f>
        <v>2546359.2671764139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49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41</v>
      </c>
      <c r="C13" s="11">
        <f>(C9-C10)*Prisudvikling2017+C10*Prisudvikling2018+SUM(C11:C12)*Prisudvikling2019</f>
        <v>32338.762693140456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-43837.866507782433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45</v>
      </c>
      <c r="C15" s="17">
        <f>SUM(C9,C11:C14)</f>
        <v>2534860.163361772</v>
      </c>
      <c r="D15" s="18" t="s">
        <v>3</v>
      </c>
      <c r="E15" s="17">
        <f>C15</f>
        <v>2534860.163361772</v>
      </c>
      <c r="F15" s="18" t="s">
        <v>3</v>
      </c>
      <c r="G15" s="1"/>
    </row>
    <row r="16" spans="1:7" x14ac:dyDescent="0.25">
      <c r="A16" s="1"/>
      <c r="B16" s="42" t="s">
        <v>43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152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1183704.7372657454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85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86</v>
      </c>
      <c r="C23" s="17">
        <f>SUM(C21:C22)</f>
        <v>1183704.7372657454</v>
      </c>
      <c r="D23" s="18" t="s">
        <v>3</v>
      </c>
      <c r="E23" s="17">
        <f>C23</f>
        <v>1183704.7372657454</v>
      </c>
      <c r="F23" s="18" t="s">
        <v>3</v>
      </c>
      <c r="G23" s="1"/>
    </row>
    <row r="24" spans="1:7" ht="15" customHeight="1" x14ac:dyDescent="0.25">
      <c r="A24" s="1"/>
      <c r="B24" s="42" t="s">
        <v>87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61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62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63</v>
      </c>
      <c r="C27" s="67">
        <v>5732.3358952527551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64</v>
      </c>
      <c r="C28" s="17">
        <f>SUM(C25:C27)</f>
        <v>5732.3358952527551</v>
      </c>
      <c r="D28" s="18" t="s">
        <v>3</v>
      </c>
      <c r="E28" s="17">
        <f>C28</f>
        <v>5732.3358952527551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-111146</v>
      </c>
      <c r="D30" s="18" t="s">
        <v>3</v>
      </c>
      <c r="E30" s="17">
        <f>C30</f>
        <v>-111146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3613151.23652277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66</v>
      </c>
      <c r="C9" s="7">
        <f>'Fane 2.1. Økonomisk ramme 2019'!E15</f>
        <v>2534860.163361772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49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67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41</v>
      </c>
      <c r="C12" s="11">
        <f>(C9-C10-C11)*Prisudvikling2017+C10*Prisudvikling2018+C11*Prisudvikling2019</f>
        <v>32192.724074694503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-43639.89908641993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45</v>
      </c>
      <c r="C14" s="17">
        <f>SUM(C9,C12:C13)</f>
        <v>2523412.9883500463</v>
      </c>
      <c r="D14" s="18" t="s">
        <v>3</v>
      </c>
      <c r="E14" s="17">
        <f>C14</f>
        <v>2523412.9883500463</v>
      </c>
      <c r="F14" s="18" t="s">
        <v>3</v>
      </c>
      <c r="G14" s="1"/>
    </row>
    <row r="15" spans="1:7" ht="15" customHeight="1" x14ac:dyDescent="0.25">
      <c r="A15" s="1"/>
      <c r="B15" s="42" t="s">
        <v>43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152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1203709.3473255364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85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86</v>
      </c>
      <c r="C22" s="17">
        <f>SUM(C20:C21)</f>
        <v>1203709.3473255364</v>
      </c>
      <c r="D22" s="18" t="s">
        <v>3</v>
      </c>
      <c r="E22" s="17">
        <f>C22</f>
        <v>1203709.3473255364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-111146</v>
      </c>
      <c r="D24" s="18" t="s">
        <v>3</v>
      </c>
      <c r="E24" s="17">
        <f>C24</f>
        <v>-111146</v>
      </c>
      <c r="F24" s="18" t="s">
        <v>3</v>
      </c>
      <c r="G24" s="1"/>
    </row>
    <row r="25" spans="1:7" x14ac:dyDescent="0.25">
      <c r="A25" s="1"/>
      <c r="B25" s="42" t="s">
        <v>68</v>
      </c>
      <c r="C25" s="43"/>
      <c r="D25" s="44"/>
      <c r="E25" s="20">
        <f>SUM(E14,E18,E22,E24)</f>
        <v>3615976.3356755828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90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48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69</v>
      </c>
      <c r="C9" s="7">
        <f>'Fane 2.2. Økonomisk ramme 2020'!E14</f>
        <v>2523412.9883500463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-22889.424754741798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41</v>
      </c>
      <c r="C11" s="11">
        <f>SUM(C9:C10)*Prisudvikling2019</f>
        <v>42258.848224760644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-43227.301000941115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45</v>
      </c>
      <c r="C13" s="17">
        <f>SUM(C9:C12)</f>
        <v>2499555.1108191242</v>
      </c>
      <c r="D13" s="18" t="s">
        <v>3</v>
      </c>
      <c r="E13" s="17">
        <f>C13</f>
        <v>2499555.1108191242</v>
      </c>
      <c r="F13" s="18" t="s">
        <v>3</v>
      </c>
      <c r="G13" s="1"/>
    </row>
    <row r="14" spans="1:7" x14ac:dyDescent="0.25">
      <c r="A14" s="1"/>
      <c r="B14" s="42" t="s">
        <v>43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152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1224052.0352953379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85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86</v>
      </c>
      <c r="C21" s="17">
        <f>SUM(C19:C20)</f>
        <v>1224052.0352953379</v>
      </c>
      <c r="D21" s="18" t="s">
        <v>3</v>
      </c>
      <c r="E21" s="17">
        <f>C21</f>
        <v>1224052.0352953379</v>
      </c>
      <c r="F21" s="18" t="s">
        <v>3</v>
      </c>
      <c r="G21" s="1"/>
    </row>
    <row r="22" spans="1:7" x14ac:dyDescent="0.25">
      <c r="A22" s="1"/>
      <c r="B22" s="42" t="s">
        <v>124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6886.5303081382399</v>
      </c>
      <c r="D23" s="18" t="s">
        <v>3</v>
      </c>
      <c r="E23" s="17">
        <f>C23</f>
        <v>6886.5303081382399</v>
      </c>
      <c r="F23" s="18" t="s">
        <v>3</v>
      </c>
      <c r="G23" s="1"/>
    </row>
    <row r="24" spans="1:7" x14ac:dyDescent="0.25">
      <c r="A24" s="1"/>
      <c r="B24" s="42" t="s">
        <v>121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61">
        <f>SUM(C25:C26)</f>
        <v>0</v>
      </c>
      <c r="D27" s="40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42" t="s">
        <v>84</v>
      </c>
      <c r="C28" s="43"/>
      <c r="D28" s="44"/>
      <c r="E28" s="20">
        <f>SUM(E13,E17,E21,E23,E27)</f>
        <v>3730493.6764226002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48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79</v>
      </c>
      <c r="C9" s="7">
        <f>'Fane 2.3. Økonomisk ramme 2021'!E13</f>
        <v>2499555.1108191242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41</v>
      </c>
      <c r="C10" s="11">
        <f>C9*Prisudvikling2019</f>
        <v>42242.481372843191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-43210.559067263443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45</v>
      </c>
      <c r="C12" s="17">
        <f>SUM(C9:C11)</f>
        <v>2498587.0331247039</v>
      </c>
      <c r="D12" s="18" t="s">
        <v>3</v>
      </c>
      <c r="E12" s="17">
        <f>C12</f>
        <v>2498587.0331247039</v>
      </c>
      <c r="F12" s="18" t="s">
        <v>3</v>
      </c>
      <c r="G12" s="1"/>
    </row>
    <row r="13" spans="1:7" x14ac:dyDescent="0.25">
      <c r="A13" s="1"/>
      <c r="B13" s="42" t="s">
        <v>43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152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1244738.5146918288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85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86</v>
      </c>
      <c r="C20" s="17">
        <f>SUM(C18:C19)</f>
        <v>1244738.5146918288</v>
      </c>
      <c r="D20" s="18" t="s">
        <v>3</v>
      </c>
      <c r="E20" s="17">
        <f>C20</f>
        <v>1244738.5146918288</v>
      </c>
      <c r="F20" s="18" t="s">
        <v>3</v>
      </c>
      <c r="G20" s="1"/>
    </row>
    <row r="21" spans="1:7" x14ac:dyDescent="0.25">
      <c r="A21" s="1"/>
      <c r="B21" s="42" t="s">
        <v>124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7002.912670345776</v>
      </c>
      <c r="D22" s="18" t="s">
        <v>3</v>
      </c>
      <c r="E22" s="17">
        <f>C22</f>
        <v>7002.912670345776</v>
      </c>
      <c r="F22" s="18" t="s">
        <v>3</v>
      </c>
      <c r="G22" s="1"/>
    </row>
    <row r="23" spans="1:7" ht="15" customHeight="1" x14ac:dyDescent="0.25">
      <c r="A23" s="1"/>
      <c r="B23" s="42" t="s">
        <v>121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61">
        <f>SUM(C24:C25)</f>
        <v>0</v>
      </c>
      <c r="D26" s="40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2" t="s">
        <v>78</v>
      </c>
      <c r="C27" s="43"/>
      <c r="D27" s="44"/>
      <c r="E27" s="20">
        <f>SUM(E12,E16,E20,E22,E26)</f>
        <v>3750328.4604868786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92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59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3734174.157476414</v>
      </c>
      <c r="H9" s="22" t="s">
        <v>3</v>
      </c>
      <c r="I9" s="1"/>
    </row>
    <row r="10" spans="1:9" x14ac:dyDescent="0.25">
      <c r="A10" s="1"/>
      <c r="B10" s="48" t="s">
        <v>60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57</v>
      </c>
      <c r="C11" s="50"/>
      <c r="D11" s="50"/>
      <c r="E11" s="50"/>
      <c r="F11" s="51"/>
      <c r="G11" s="25">
        <v>1187814.8903000001</v>
      </c>
      <c r="H11" s="22" t="s">
        <v>3</v>
      </c>
      <c r="I11" s="1"/>
    </row>
    <row r="12" spans="1:9" x14ac:dyDescent="0.25">
      <c r="A12" s="1"/>
      <c r="B12" s="48" t="s">
        <v>58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80</v>
      </c>
      <c r="C13" s="53"/>
      <c r="D13" s="53"/>
      <c r="E13" s="53"/>
      <c r="F13" s="54"/>
      <c r="G13" s="38">
        <f>G9-G11-G12</f>
        <v>2546359.2671764139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138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71</v>
      </c>
      <c r="C9" s="50"/>
      <c r="D9" s="50"/>
      <c r="E9" s="50"/>
      <c r="F9" s="51"/>
      <c r="G9" s="25">
        <v>1165962.2457484929</v>
      </c>
      <c r="H9" s="22" t="s">
        <v>3</v>
      </c>
      <c r="I9" s="1"/>
    </row>
    <row r="10" spans="1:9" x14ac:dyDescent="0.25">
      <c r="A10" s="1"/>
      <c r="B10" s="49" t="s">
        <v>72</v>
      </c>
      <c r="C10" s="50"/>
      <c r="D10" s="50"/>
      <c r="E10" s="50"/>
      <c r="F10" s="51"/>
      <c r="G10" s="25">
        <v>1436184.0354442107</v>
      </c>
      <c r="H10" s="22" t="s">
        <v>3</v>
      </c>
      <c r="I10" s="1"/>
    </row>
    <row r="11" spans="1:9" ht="26.25" customHeight="1" x14ac:dyDescent="0.25">
      <c r="A11" s="1"/>
      <c r="B11" s="52" t="s">
        <v>73</v>
      </c>
      <c r="C11" s="53"/>
      <c r="D11" s="53"/>
      <c r="E11" s="53"/>
      <c r="F11" s="54"/>
      <c r="G11" s="38">
        <f>SUM(G9:G10)</f>
        <v>2602146.2811927036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74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1123590.4726684929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1456788.730382354</v>
      </c>
      <c r="H16" s="22" t="s">
        <v>3</v>
      </c>
      <c r="I16" s="1"/>
    </row>
    <row r="17" spans="1:9" ht="26.25" customHeight="1" x14ac:dyDescent="0.25">
      <c r="A17" s="1"/>
      <c r="B17" s="52" t="s">
        <v>75</v>
      </c>
      <c r="C17" s="53"/>
      <c r="D17" s="53"/>
      <c r="E17" s="53"/>
      <c r="F17" s="54"/>
      <c r="G17" s="38">
        <f>SUM(G15:G16)</f>
        <v>2580379.2030508472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76</v>
      </c>
      <c r="C21" s="50"/>
      <c r="D21" s="50"/>
      <c r="E21" s="50"/>
      <c r="F21" s="51"/>
      <c r="G21" s="11">
        <f>G15-G9</f>
        <v>-42371.773079999955</v>
      </c>
      <c r="H21" s="22" t="s">
        <v>3</v>
      </c>
      <c r="I21" s="1"/>
    </row>
    <row r="22" spans="1:9" x14ac:dyDescent="0.25">
      <c r="A22" s="1"/>
      <c r="B22" s="49" t="s">
        <v>77</v>
      </c>
      <c r="C22" s="50"/>
      <c r="D22" s="50"/>
      <c r="E22" s="50"/>
      <c r="F22" s="51"/>
      <c r="G22" s="11">
        <f>G16-G10</f>
        <v>20604.69493814325</v>
      </c>
      <c r="H22" s="22" t="s">
        <v>3</v>
      </c>
      <c r="I22" s="1"/>
    </row>
    <row r="23" spans="1:9" ht="15" customHeight="1" x14ac:dyDescent="0.25">
      <c r="A23" s="1"/>
      <c r="B23" s="52" t="s">
        <v>139</v>
      </c>
      <c r="C23" s="53"/>
      <c r="D23" s="53"/>
      <c r="E23" s="53"/>
      <c r="F23" s="54"/>
      <c r="G23" s="20">
        <f>SUM(G21:G22)</f>
        <v>-21767.078141856706</v>
      </c>
      <c r="H23" s="21" t="s">
        <v>3</v>
      </c>
      <c r="I23" s="1"/>
    </row>
    <row r="24" spans="1:9" ht="15" customHeight="1" x14ac:dyDescent="0.25">
      <c r="A24" s="1"/>
      <c r="B24" s="52" t="s">
        <v>140</v>
      </c>
      <c r="C24" s="53"/>
      <c r="D24" s="53"/>
      <c r="E24" s="53"/>
      <c r="F24" s="54"/>
      <c r="G24" s="20">
        <f>G23*(1+Prisudvikling2019)^3</f>
        <v>-22889.424754741798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111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133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81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108</v>
      </c>
      <c r="C9" s="33"/>
      <c r="D9" s="40"/>
      <c r="E9" s="18" t="s">
        <v>56</v>
      </c>
      <c r="F9" s="18"/>
      <c r="G9" s="1"/>
      <c r="H9" s="1"/>
    </row>
    <row r="10" spans="1:8" x14ac:dyDescent="0.25">
      <c r="A10" s="1"/>
      <c r="B10" s="68" t="s">
        <v>149</v>
      </c>
      <c r="C10" s="55"/>
      <c r="D10" s="56"/>
      <c r="E10" s="25">
        <v>1118758.68</v>
      </c>
      <c r="F10" s="22" t="s">
        <v>3</v>
      </c>
      <c r="G10" s="1"/>
      <c r="H10" s="1"/>
    </row>
    <row r="11" spans="1:8" x14ac:dyDescent="0.25">
      <c r="A11" s="1"/>
      <c r="B11" s="68" t="s">
        <v>150</v>
      </c>
      <c r="C11" s="55"/>
      <c r="D11" s="56"/>
      <c r="E11" s="25">
        <v>2404</v>
      </c>
      <c r="F11" s="22" t="s">
        <v>3</v>
      </c>
      <c r="G11" s="1"/>
      <c r="H11" s="1"/>
    </row>
    <row r="12" spans="1:8" ht="26.25" x14ac:dyDescent="0.25">
      <c r="A12" s="1"/>
      <c r="B12" s="68" t="s">
        <v>151</v>
      </c>
      <c r="C12" s="55"/>
      <c r="D12" s="56"/>
      <c r="E12" s="25">
        <v>23524.69</v>
      </c>
      <c r="F12" s="22" t="s">
        <v>3</v>
      </c>
      <c r="G12" s="1"/>
      <c r="H12" s="1"/>
    </row>
    <row r="13" spans="1:8" x14ac:dyDescent="0.25">
      <c r="A13" s="1"/>
      <c r="B13" s="42" t="s">
        <v>136</v>
      </c>
      <c r="C13" s="43"/>
      <c r="D13" s="44"/>
      <c r="E13" s="20">
        <f>SUM(E10:E12)</f>
        <v>1144687.3699999999</v>
      </c>
      <c r="F13" s="21" t="s">
        <v>3</v>
      </c>
      <c r="G13" s="1"/>
      <c r="H13" s="1"/>
    </row>
    <row r="14" spans="1:8" x14ac:dyDescent="0.25">
      <c r="A14" s="1"/>
      <c r="B14" s="42" t="s">
        <v>137</v>
      </c>
      <c r="C14" s="43"/>
      <c r="D14" s="44"/>
      <c r="E14" s="20">
        <f>E13*(1+Prisudvikling2019)^2</f>
        <v>1183704.7372657454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124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33</v>
      </c>
      <c r="C9" s="100"/>
      <c r="D9" s="101"/>
      <c r="E9" s="25">
        <v>25317.046966666614</v>
      </c>
      <c r="F9" s="22" t="s">
        <v>3</v>
      </c>
      <c r="G9" s="19"/>
      <c r="H9" s="30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31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6329.2617416666535</v>
      </c>
      <c r="F11" s="22" t="s">
        <v>3</v>
      </c>
      <c r="G11" s="14"/>
      <c r="H11" s="31"/>
      <c r="I11" s="1"/>
    </row>
    <row r="12" spans="1:9" x14ac:dyDescent="0.25">
      <c r="A12" s="1"/>
      <c r="B12" s="96" t="s">
        <v>131</v>
      </c>
      <c r="C12" s="97"/>
      <c r="D12" s="97"/>
      <c r="E12" s="97"/>
      <c r="F12" s="98"/>
      <c r="G12" s="20">
        <f>E11</f>
        <v>6329.2617416666535</v>
      </c>
      <c r="H12" s="21" t="s">
        <v>3</v>
      </c>
      <c r="I12" s="1"/>
    </row>
    <row r="13" spans="1:9" x14ac:dyDescent="0.25">
      <c r="A13" s="1"/>
      <c r="B13" s="96" t="s">
        <v>127</v>
      </c>
      <c r="C13" s="97"/>
      <c r="D13" s="97"/>
      <c r="E13" s="97"/>
      <c r="F13" s="98"/>
      <c r="G13" s="20">
        <f>G12*(1+Prisudvikling2018)*(1+Prisudvikling2019)^4</f>
        <v>6886.5303081382399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122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122</v>
      </c>
      <c r="C18" s="100"/>
      <c r="D18" s="101"/>
      <c r="E18" s="25">
        <v>0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31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131</v>
      </c>
      <c r="C21" s="97"/>
      <c r="D21" s="97"/>
      <c r="E21" s="97"/>
      <c r="F21" s="98"/>
      <c r="G21" s="20">
        <f>E20</f>
        <v>0</v>
      </c>
      <c r="H21" s="21" t="s">
        <v>3</v>
      </c>
      <c r="I21" s="1"/>
    </row>
    <row r="22" spans="1:9" x14ac:dyDescent="0.25">
      <c r="A22" s="1"/>
      <c r="B22" s="96" t="s">
        <v>127</v>
      </c>
      <c r="C22" s="97"/>
      <c r="D22" s="97"/>
      <c r="E22" s="97"/>
      <c r="F22" s="98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2018-08-27T12:57:33Z</dcterms:modified>
</cp:coreProperties>
</file>