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Gilleleje Vandværk a.m.b.a. (V062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24" i="27" l="1"/>
  <c r="E15" i="27"/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s="1"/>
  <c r="E9" i="2" l="1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5" i="19"/>
  <c r="C16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<sst xmlns="http://schemas.openxmlformats.org/spreadsheetml/2006/main" count="429" uniqueCount="165">
  <si>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</si>
  <si>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</si>
  <si>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</si>
  <si>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</si>
  <si>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</si>
  <si>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</si>
  <si>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</si>
  <si>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</si>
  <si>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</si>
  <si>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</si>
  <si>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</si>
  <si>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</si>
  <si>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</si>
  <si>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</si>
  <si>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</si>
  <si>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</si>
  <si>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</si>
  <si>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</si>
  <si>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</si>
  <si>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</si>
  <si>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</si>
  <si>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</si>
  <si>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</si>
  <si>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</si>
  <si>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</si>
  <si>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</si>
  <si>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</si>
  <si>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</si>
  <si>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</si>
  <si>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</si>
  <si>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</si>
  <si>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</si>
  <si>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</si>
  <si>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</si>
  <si>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</si>
  <si>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</si>
  <si>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</si>
  <si>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</si>
  <si>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</si>
  <si>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</si>
  <si>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</si>
  <si>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</si>
  <si>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</si>
  <si>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</si>
  <si>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</si>
  <si>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</si>
  <si>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</si>
  <si>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</si>
  <si>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</si>
  <si>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</si>
  <si>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</si>
  <si>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</si>
  <si>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</si>
  <si>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</si>
  <si>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</si>
  <si>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</si>
  <si>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</si>
  <si>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</si>
  <si>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</si>
  <si>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</si>
  <si>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</si>
  <si>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</si>
  <si>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</si>
  <si>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</si>
  <si>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</si>
  <si>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</si>
  <si>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</si>
  <si>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</si>
  <si>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</si>
  <si>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</si>
  <si>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</si>
  <si>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</si>
  <si>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</si>
  <si>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</si>
  <si>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</si>
  <si>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</si>
  <si>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</si>
  <si>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</si>
  <si>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</si>
  <si>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</si>
  <si>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</si>
  <si>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</si>
  <si>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</si>
  <si>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</si>
  <si>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</si>
  <si>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</si>
  <si>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</si>
  <si>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</si>
  <si>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</si>
  <si>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</si>
  <si>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</si>
  <si>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</si>
  <si>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</si>
  <si>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</si>
  <si>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</si>
  <si>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</si>
  <si>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</si>
  <si>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</si>
  <si>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</si>
  <si>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</si>
  <si>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</si>
  <si>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</si>
  <si>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</si>
  <si>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</si>
  <si>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</si>
  <si>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</si>
  <si>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</si>
  <si>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</si>
  <si>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</si>
  <si>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</si>
  <si>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</si>
  <si>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</si>
  <si>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</si>
  <si>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</si>
  <si>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</si>
  <si>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</si>
  <si>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</si>
  <si>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</si>
  <si>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</si>
  <si>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</si>
  <si>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</si>
  <si>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</si>
  <si>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</si>
  <si>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</si>
  <si>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</si>
  <si>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</si>
  <si>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</si>
  <si>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</si>
  <si>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</si>
  <si>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</si>
  <si>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</si>
  <si>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</si>
  <si>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</si>
  <si>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</si>
  <si>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</si>
  <si>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</si>
  <si>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</si>
  <si>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</si>
  <si>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</si>
  <si>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</si>
  <si>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</si>
  <si>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</si>
  <si>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</si>
  <si>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</si>
  <si>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</si>
  <si>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</si>
  <si>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</si>
  <si>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</si>
  <si>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</si>
  <si>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</si>
  <si>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</si>
  <si>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Undersøgelsesudgifter i forbindelse med fusion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</si>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</sst>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4" t="s">
        <v>4</v>
      </c>
      <c r="E6" s="64"/>
      <c r="F6" s="64"/>
      <c r="G6" s="64"/>
      <c r="H6" s="3"/>
      <c r="I6" s="1"/>
    </row>
    <row r="7" spans="1:9" ht="15" customHeight="1" x14ac:dyDescent="0.25">
      <c r="A7" s="1"/>
      <c r="B7" s="1"/>
      <c r="C7" s="3"/>
      <c r="D7" s="64"/>
      <c r="E7" s="64"/>
      <c r="F7" s="64"/>
      <c r="G7" s="64"/>
      <c r="H7" s="3"/>
      <c r="I7" s="1"/>
    </row>
    <row r="8" spans="1:9" ht="15.75" x14ac:dyDescent="0.25">
      <c r="A8" s="1"/>
      <c r="B8" s="1"/>
      <c r="C8" s="4"/>
      <c r="D8" s="66" t="s">
        <v>116</v>
      </c>
      <c r="E8" s="66"/>
      <c r="F8" s="66"/>
      <c r="G8" s="6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1" t="s">
        <v>49</v>
      </c>
      <c r="E13" s="62"/>
      <c r="F13" s="62"/>
      <c r="G13" s="63"/>
      <c r="H13" s="1"/>
      <c r="I13" s="1"/>
    </row>
    <row r="14" spans="1:9" x14ac:dyDescent="0.25">
      <c r="A14" s="1"/>
      <c r="B14" s="1"/>
      <c r="C14" s="6" t="s">
        <v>22</v>
      </c>
      <c r="D14" s="61" t="s">
        <v>117</v>
      </c>
      <c r="E14" s="62"/>
      <c r="F14" s="62"/>
      <c r="G14" s="63"/>
      <c r="H14" s="1"/>
      <c r="I14" s="1"/>
    </row>
    <row r="15" spans="1:9" x14ac:dyDescent="0.25">
      <c r="A15" s="1"/>
      <c r="B15" s="1"/>
      <c r="C15" s="6" t="s">
        <v>48</v>
      </c>
      <c r="D15" s="61" t="s">
        <v>75</v>
      </c>
      <c r="E15" s="62"/>
      <c r="F15" s="62"/>
      <c r="G15" s="63"/>
      <c r="H15" s="1"/>
      <c r="I15" s="1"/>
    </row>
    <row r="16" spans="1:9" x14ac:dyDescent="0.25">
      <c r="A16" s="1"/>
      <c r="B16" s="1"/>
      <c r="C16" s="6" t="s">
        <v>50</v>
      </c>
      <c r="D16" s="61" t="s">
        <v>76</v>
      </c>
      <c r="E16" s="62"/>
      <c r="F16" s="62"/>
      <c r="G16" s="63"/>
      <c r="H16" s="1"/>
      <c r="I16" s="1"/>
    </row>
    <row r="17" spans="1:9" x14ac:dyDescent="0.25">
      <c r="A17" s="1"/>
      <c r="B17" s="1"/>
      <c r="C17" s="6" t="s">
        <v>139</v>
      </c>
      <c r="D17" s="61" t="s">
        <v>57</v>
      </c>
      <c r="E17" s="62"/>
      <c r="F17" s="62"/>
      <c r="G17" s="63"/>
      <c r="H17" s="1"/>
      <c r="I17" s="1"/>
    </row>
    <row r="18" spans="1:9" x14ac:dyDescent="0.25">
      <c r="A18" s="1"/>
      <c r="B18" s="1"/>
      <c r="C18" s="6" t="s">
        <v>7</v>
      </c>
      <c r="D18" s="55" t="s">
        <v>16</v>
      </c>
      <c r="E18" s="56"/>
      <c r="F18" s="56"/>
      <c r="G18" s="57"/>
      <c r="H18" s="1"/>
      <c r="I18" s="1"/>
    </row>
    <row r="19" spans="1:9" x14ac:dyDescent="0.25">
      <c r="A19" s="1"/>
      <c r="B19" s="1"/>
      <c r="C19" s="6" t="s">
        <v>8</v>
      </c>
      <c r="D19" s="49" t="s">
        <v>97</v>
      </c>
      <c r="E19" s="50"/>
      <c r="F19" s="50"/>
      <c r="G19" s="51"/>
      <c r="H19" s="1"/>
      <c r="I19" s="1"/>
    </row>
    <row r="20" spans="1:9" x14ac:dyDescent="0.25">
      <c r="A20" s="1"/>
      <c r="B20" s="1"/>
      <c r="C20" s="6" t="s">
        <v>123</v>
      </c>
      <c r="D20" s="49" t="s">
        <v>153</v>
      </c>
      <c r="E20" s="50"/>
      <c r="F20" s="50"/>
      <c r="G20" s="51"/>
      <c r="H20" s="1"/>
      <c r="I20" s="1"/>
    </row>
    <row r="21" spans="1:9" x14ac:dyDescent="0.25">
      <c r="A21" s="1"/>
      <c r="B21" s="1"/>
      <c r="C21" s="6" t="s">
        <v>82</v>
      </c>
      <c r="D21" s="49" t="s">
        <v>51</v>
      </c>
      <c r="E21" s="50"/>
      <c r="F21" s="50"/>
      <c r="G21" s="51"/>
      <c r="H21" s="1"/>
      <c r="I21" s="1"/>
    </row>
    <row r="22" spans="1:9" x14ac:dyDescent="0.25">
      <c r="A22" s="1"/>
      <c r="B22" s="1"/>
      <c r="C22" s="6" t="s">
        <v>124</v>
      </c>
      <c r="D22" s="49" t="s">
        <v>83</v>
      </c>
      <c r="E22" s="50"/>
      <c r="F22" s="50"/>
      <c r="G22" s="51"/>
      <c r="H22" s="1"/>
      <c r="I22" s="1"/>
    </row>
    <row r="23" spans="1:9" x14ac:dyDescent="0.25">
      <c r="A23" s="1"/>
      <c r="B23" s="1"/>
      <c r="C23" s="6" t="s">
        <v>125</v>
      </c>
      <c r="D23" s="49" t="s">
        <v>84</v>
      </c>
      <c r="E23" s="50"/>
      <c r="F23" s="50"/>
      <c r="G23" s="51"/>
      <c r="H23" s="1"/>
      <c r="I23" s="1"/>
    </row>
    <row r="24" spans="1:9" x14ac:dyDescent="0.25">
      <c r="A24" s="1"/>
      <c r="B24" s="1"/>
      <c r="C24" s="6" t="s">
        <v>9</v>
      </c>
      <c r="D24" s="49" t="s">
        <v>52</v>
      </c>
      <c r="E24" s="50"/>
      <c r="F24" s="50"/>
      <c r="G24" s="51"/>
      <c r="H24" s="1"/>
      <c r="I24" s="1"/>
    </row>
    <row r="25" spans="1:9" x14ac:dyDescent="0.25">
      <c r="A25" s="1"/>
      <c r="B25" s="1"/>
      <c r="C25" s="6" t="s">
        <v>96</v>
      </c>
      <c r="D25" s="49" t="s">
        <v>53</v>
      </c>
      <c r="E25" s="50"/>
      <c r="F25" s="50"/>
      <c r="G25" s="51"/>
      <c r="H25" s="1"/>
      <c r="I25" s="1"/>
    </row>
    <row r="26" spans="1:9" x14ac:dyDescent="0.25">
      <c r="A26" s="1"/>
      <c r="B26" s="1"/>
      <c r="C26" s="6" t="s">
        <v>126</v>
      </c>
      <c r="D26" s="58" t="s">
        <v>10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21</v>
      </c>
      <c r="D27" s="52" t="s">
        <v>127</v>
      </c>
      <c r="E27" s="53"/>
      <c r="F27" s="53"/>
      <c r="G27" s="54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kEPnCMwJ+rcMVuGME0rDhdWVskkHv4YjiTDPqbTalod3z4wcn1zkzq6xNgvnW36J5YCnWWGZ2mH1d/9sSxGicw==" saltValue="Gr9M8cjoYz6HfmrDB0kCvQ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157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158</v>
      </c>
      <c r="C8" s="85"/>
      <c r="D8" s="85"/>
      <c r="E8" s="85"/>
      <c r="F8" s="85"/>
      <c r="G8" s="85"/>
      <c r="H8" s="86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7"/>
      <c r="I9" s="1"/>
    </row>
    <row r="10" spans="1:9" x14ac:dyDescent="0.25">
      <c r="A10" s="1"/>
      <c r="B10" s="34" t="s">
        <v>162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84" t="s">
        <v>159</v>
      </c>
      <c r="C11" s="85"/>
      <c r="D11" s="86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MqfoKe/laZd2ysB88aYsGPwIr7EmZLy7Q9TlN85/HLVQPbFzzL9GdRw5lwfHH9kThJ6N/t5+wsJfex/FbGOKeg==" saltValue="ZaNlmtj+GhQQDUrQ9RXcg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120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79</v>
      </c>
      <c r="C8" s="44"/>
      <c r="D8" s="44"/>
      <c r="E8" s="44"/>
      <c r="F8" s="45"/>
      <c r="G8" s="1"/>
    </row>
    <row r="9" spans="1:7" ht="17.25" customHeight="1" x14ac:dyDescent="0.25">
      <c r="A9" s="1"/>
      <c r="B9" s="24" t="s">
        <v>24</v>
      </c>
      <c r="C9" s="24" t="s">
        <v>15</v>
      </c>
      <c r="D9" s="25"/>
      <c r="E9" s="24" t="s">
        <v>42</v>
      </c>
      <c r="F9" s="47"/>
      <c r="G9" s="1"/>
    </row>
    <row r="10" spans="1:7" x14ac:dyDescent="0.25">
      <c r="A10" s="1"/>
      <c r="B10" s="22" t="s">
        <v>163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3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7wnZ/0kQdXHG8kAk8sLMiTGqQbcMq2PF0EO1ZUXLqAnWJb8ib4ZePyGtZ6eLrITGLJV0Hfuj6G9UQYPWEfDx0Q==" saltValue="DIfT05HfzTkw0sHicoibo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121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102</v>
      </c>
      <c r="C8" s="85"/>
      <c r="D8" s="85"/>
      <c r="E8" s="85"/>
      <c r="F8" s="86"/>
      <c r="G8" s="1"/>
    </row>
    <row r="9" spans="1:7" x14ac:dyDescent="0.25">
      <c r="A9" s="1"/>
      <c r="B9" s="24" t="s">
        <v>24</v>
      </c>
      <c r="C9" s="24" t="s">
        <v>15</v>
      </c>
      <c r="D9" s="25"/>
      <c r="E9" s="24" t="s">
        <v>42</v>
      </c>
      <c r="F9" s="47"/>
      <c r="G9" s="1"/>
    </row>
    <row r="10" spans="1:7" x14ac:dyDescent="0.25">
      <c r="A10" s="1"/>
      <c r="B10" s="22" t="s">
        <v>152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6" t="s">
        <v>115</v>
      </c>
      <c r="C12" s="27">
        <f>-C11*'Fane 12. Nøgletal'!C17</f>
        <v>0</v>
      </c>
      <c r="D12" s="28" t="s">
        <v>3</v>
      </c>
      <c r="E12" s="27">
        <f>-E11*'Fane 12. Nøgletal'!C17</f>
        <v>0</v>
      </c>
      <c r="F12" s="28" t="s">
        <v>3</v>
      </c>
      <c r="G12" s="1"/>
    </row>
    <row r="13" spans="1:7" x14ac:dyDescent="0.25">
      <c r="A13" s="1"/>
      <c r="B13" s="43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4" t="s">
        <v>103</v>
      </c>
      <c r="C15" s="85"/>
      <c r="D15" s="85"/>
      <c r="E15" s="85"/>
      <c r="F15" s="86"/>
      <c r="G15" s="1"/>
    </row>
    <row r="16" spans="1:7" x14ac:dyDescent="0.25">
      <c r="A16" s="1"/>
      <c r="B16" s="24" t="s">
        <v>24</v>
      </c>
      <c r="C16" s="24" t="s">
        <v>15</v>
      </c>
      <c r="D16" s="25"/>
      <c r="E16" s="24" t="s">
        <v>42</v>
      </c>
      <c r="F16" s="47"/>
      <c r="G16" s="1"/>
    </row>
    <row r="17" spans="1:7" x14ac:dyDescent="0.25">
      <c r="A17" s="1"/>
      <c r="B17" s="22" t="s">
        <v>152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3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6" t="s">
        <v>115</v>
      </c>
      <c r="C19" s="27">
        <f>-C18*'Fane 12. Nøgletal'!C17</f>
        <v>0</v>
      </c>
      <c r="D19" s="28" t="s">
        <v>3</v>
      </c>
      <c r="E19" s="27">
        <f>-E18*'Fane 12. Nøgletal'!C17</f>
        <v>0</v>
      </c>
      <c r="F19" s="28" t="s">
        <v>3</v>
      </c>
      <c r="G19" s="1"/>
    </row>
    <row r="20" spans="1:7" x14ac:dyDescent="0.25">
      <c r="A20" s="1"/>
      <c r="B20" s="43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4" t="s">
        <v>104</v>
      </c>
      <c r="C22" s="85"/>
      <c r="D22" s="85"/>
      <c r="E22" s="85"/>
      <c r="F22" s="86"/>
      <c r="G22" s="1"/>
    </row>
    <row r="23" spans="1:7" x14ac:dyDescent="0.25">
      <c r="A23" s="1"/>
      <c r="B23" s="24" t="s">
        <v>24</v>
      </c>
      <c r="C23" s="24" t="s">
        <v>15</v>
      </c>
      <c r="D23" s="25"/>
      <c r="E23" s="24" t="s">
        <v>42</v>
      </c>
      <c r="F23" s="47"/>
      <c r="G23" s="1"/>
    </row>
    <row r="24" spans="1:7" x14ac:dyDescent="0.25">
      <c r="A24" s="1"/>
      <c r="B24" s="22" t="s">
        <v>152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3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6" t="s">
        <v>115</v>
      </c>
      <c r="C26" s="27">
        <f>-C25*'Fane 12. Nøgletal'!C17</f>
        <v>0</v>
      </c>
      <c r="D26" s="28" t="s">
        <v>3</v>
      </c>
      <c r="E26" s="27">
        <f>-E25*'Fane 12. Nøgletal'!C17</f>
        <v>0</v>
      </c>
      <c r="F26" s="28" t="s">
        <v>3</v>
      </c>
      <c r="G26" s="1"/>
    </row>
    <row r="27" spans="1:7" x14ac:dyDescent="0.25">
      <c r="A27" s="1"/>
      <c r="B27" s="43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4" t="s">
        <v>105</v>
      </c>
      <c r="C29" s="85"/>
      <c r="D29" s="85"/>
      <c r="E29" s="85"/>
      <c r="F29" s="86"/>
      <c r="G29" s="1"/>
    </row>
    <row r="30" spans="1:7" x14ac:dyDescent="0.25">
      <c r="A30" s="1"/>
      <c r="B30" s="24" t="s">
        <v>24</v>
      </c>
      <c r="C30" s="24" t="s">
        <v>15</v>
      </c>
      <c r="D30" s="25"/>
      <c r="E30" s="24" t="s">
        <v>42</v>
      </c>
      <c r="F30" s="47"/>
      <c r="G30" s="1"/>
    </row>
    <row r="31" spans="1:7" x14ac:dyDescent="0.25">
      <c r="A31" s="1"/>
      <c r="B31" s="22" t="s">
        <v>152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3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6" t="s">
        <v>115</v>
      </c>
      <c r="C33" s="27">
        <f>-C32*'Fane 12. Nøgletal'!C17</f>
        <v>0</v>
      </c>
      <c r="D33" s="28" t="s">
        <v>3</v>
      </c>
      <c r="E33" s="27">
        <f>-E32*'Fane 12. Nøgletal'!C17</f>
        <v>0</v>
      </c>
      <c r="F33" s="28" t="s">
        <v>3</v>
      </c>
      <c r="G33" s="1"/>
    </row>
    <row r="34" spans="1:7" x14ac:dyDescent="0.25">
      <c r="A34" s="1"/>
      <c r="B34" s="43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dVVZpGLp4f0zldlDCTsrBIAGG7XcmkU7fZHFkmw/6cYEN66LGymMj+Z2bl000JlFy1NCJV/nqBcnfKhztpsgzA==" saltValue="4IN2hyoHMpb85d71NnU7R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134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32</v>
      </c>
      <c r="C8" s="85"/>
      <c r="D8" s="85"/>
      <c r="E8" s="85"/>
      <c r="F8" s="86"/>
      <c r="G8" s="1"/>
    </row>
    <row r="9" spans="1:7" ht="15" customHeight="1" x14ac:dyDescent="0.25">
      <c r="A9" s="1"/>
      <c r="B9" s="46" t="s">
        <v>33</v>
      </c>
      <c r="C9" s="81" t="s">
        <v>15</v>
      </c>
      <c r="D9" s="83"/>
      <c r="E9" s="81" t="s">
        <v>42</v>
      </c>
      <c r="F9" s="83"/>
      <c r="G9" s="1"/>
    </row>
    <row r="10" spans="1:7" x14ac:dyDescent="0.25">
      <c r="A10" s="1"/>
      <c r="B10" s="22" t="s">
        <v>160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a3HLBzGn/j+xObPYJHQPrSTJJYEsJYdKrJE1X1LQIYetHLy4uRqR/qfI39kZ1tI+6A2rhsiP6tRz1V74aaNQag==" saltValue="uMVxRObU8MOmhKmLDdFQ+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135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91</v>
      </c>
      <c r="C8" s="85"/>
      <c r="D8" s="85"/>
      <c r="E8" s="85"/>
      <c r="F8" s="86"/>
      <c r="G8" s="1"/>
    </row>
    <row r="9" spans="1:7" ht="15" customHeight="1" x14ac:dyDescent="0.25">
      <c r="A9" s="1"/>
      <c r="B9" s="46" t="s">
        <v>25</v>
      </c>
      <c r="C9" s="46" t="s">
        <v>15</v>
      </c>
      <c r="D9" s="47"/>
      <c r="E9" s="46" t="s">
        <v>42</v>
      </c>
      <c r="F9" s="47"/>
      <c r="G9" s="1"/>
    </row>
    <row r="10" spans="1:7" x14ac:dyDescent="0.25">
      <c r="A10" s="1"/>
      <c r="B10" s="22" t="s">
        <v>161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92</v>
      </c>
      <c r="C14" s="85"/>
      <c r="D14" s="85"/>
      <c r="E14" s="85"/>
      <c r="F14" s="86"/>
      <c r="G14" s="1"/>
    </row>
    <row r="15" spans="1:7" ht="26.25" x14ac:dyDescent="0.25">
      <c r="A15" s="1"/>
      <c r="B15" s="46" t="s">
        <v>25</v>
      </c>
      <c r="C15" s="46" t="s">
        <v>15</v>
      </c>
      <c r="D15" s="47"/>
      <c r="E15" s="46" t="s">
        <v>42</v>
      </c>
      <c r="F15" s="47"/>
      <c r="G15" s="1"/>
    </row>
    <row r="16" spans="1:7" x14ac:dyDescent="0.25">
      <c r="A16" s="1"/>
      <c r="B16" s="22" t="s">
        <v>161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3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3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90</v>
      </c>
      <c r="C20" s="85"/>
      <c r="D20" s="85"/>
      <c r="E20" s="85"/>
      <c r="F20" s="86"/>
      <c r="G20" s="1"/>
    </row>
    <row r="21" spans="1:7" ht="26.25" x14ac:dyDescent="0.25">
      <c r="A21" s="1"/>
      <c r="B21" s="46" t="s">
        <v>25</v>
      </c>
      <c r="C21" s="46" t="s">
        <v>15</v>
      </c>
      <c r="D21" s="47"/>
      <c r="E21" s="46" t="s">
        <v>42</v>
      </c>
      <c r="F21" s="47"/>
      <c r="G21" s="1"/>
    </row>
    <row r="22" spans="1:7" x14ac:dyDescent="0.25">
      <c r="A22" s="1"/>
      <c r="B22" s="22" t="s">
        <v>161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3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3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93</v>
      </c>
      <c r="C26" s="85"/>
      <c r="D26" s="85"/>
      <c r="E26" s="85"/>
      <c r="F26" s="86"/>
      <c r="G26" s="1"/>
    </row>
    <row r="27" spans="1:7" ht="26.25" x14ac:dyDescent="0.25">
      <c r="A27" s="1"/>
      <c r="B27" s="46" t="s">
        <v>25</v>
      </c>
      <c r="C27" s="46" t="s">
        <v>15</v>
      </c>
      <c r="D27" s="47"/>
      <c r="E27" s="46" t="s">
        <v>42</v>
      </c>
      <c r="F27" s="47"/>
      <c r="G27" s="1"/>
    </row>
    <row r="28" spans="1:7" x14ac:dyDescent="0.25">
      <c r="A28" s="1"/>
      <c r="B28" s="22" t="s">
        <v>161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3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3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A8aK9XSlxRA1lVScsyGhE3pVwRTMQ9/hNOQkiRYN31T9IgF65322OkZgb2kId/PkD3y9bcQAsuziOzCZL8KWzw==" saltValue="+NCT4LgYCJo0ojkZf2e0m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136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17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6" t="s">
        <v>11</v>
      </c>
      <c r="C9" s="97"/>
      <c r="D9" s="97"/>
      <c r="E9" s="97"/>
      <c r="F9" s="98"/>
      <c r="G9" s="8">
        <v>5773143</v>
      </c>
      <c r="H9" s="12" t="s">
        <v>3</v>
      </c>
      <c r="I9" s="1"/>
    </row>
    <row r="10" spans="1:9" x14ac:dyDescent="0.25">
      <c r="A10" s="1"/>
      <c r="B10" s="96" t="s">
        <v>77</v>
      </c>
      <c r="C10" s="97"/>
      <c r="D10" s="97"/>
      <c r="E10" s="97"/>
      <c r="F10" s="98"/>
      <c r="G10" s="8">
        <v>1253165</v>
      </c>
      <c r="H10" s="12" t="s">
        <v>3</v>
      </c>
      <c r="I10" s="1"/>
    </row>
    <row r="11" spans="1:9" x14ac:dyDescent="0.25">
      <c r="A11" s="1"/>
      <c r="B11" s="96" t="s">
        <v>69</v>
      </c>
      <c r="C11" s="97"/>
      <c r="D11" s="97"/>
      <c r="E11" s="97"/>
      <c r="F11" s="98"/>
      <c r="G11" s="8">
        <v>-7026307.8730158731</v>
      </c>
      <c r="H11" s="12" t="s">
        <v>3</v>
      </c>
      <c r="I11" s="1"/>
    </row>
    <row r="12" spans="1:9" x14ac:dyDescent="0.25">
      <c r="A12" s="1"/>
      <c r="B12" s="99" t="s">
        <v>14</v>
      </c>
      <c r="C12" s="100"/>
      <c r="D12" s="100"/>
      <c r="E12" s="100"/>
      <c r="F12" s="101"/>
      <c r="G12" s="17">
        <f>(G9+G10)+G11</f>
        <v>0.1269841268658638</v>
      </c>
      <c r="H12" s="16" t="s">
        <v>3</v>
      </c>
      <c r="I12" s="1"/>
    </row>
    <row r="13" spans="1:9" x14ac:dyDescent="0.25">
      <c r="A13" s="1"/>
      <c r="B13" s="96" t="s">
        <v>12</v>
      </c>
      <c r="C13" s="97"/>
      <c r="D13" s="97"/>
      <c r="E13" s="97"/>
      <c r="F13" s="98"/>
      <c r="G13" s="8">
        <v>0</v>
      </c>
      <c r="H13" s="12" t="s">
        <v>27</v>
      </c>
      <c r="I13" s="1"/>
    </row>
    <row r="14" spans="1:9" x14ac:dyDescent="0.25">
      <c r="A14" s="1"/>
      <c r="B14" s="84" t="s">
        <v>78</v>
      </c>
      <c r="C14" s="85"/>
      <c r="D14" s="85"/>
      <c r="E14" s="85"/>
      <c r="F14" s="86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MXwrXutBOswR0+dH+02aRrMZjdewOcD8xk9+Tc5vsBjJgG+qg9tMza5sp0FMYaSO7DpROSFrMz/12qSr6slzaw==" saltValue="kKPvOPHbUndPJXCfiWr52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2" t="s">
        <v>137</v>
      </c>
      <c r="C3" s="72"/>
      <c r="D3" s="1"/>
    </row>
    <row r="4" spans="1:4" ht="25.5" customHeight="1" x14ac:dyDescent="0.25">
      <c r="A4" s="1"/>
      <c r="B4" s="72"/>
      <c r="C4" s="7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3" t="s">
        <v>20</v>
      </c>
      <c r="C8" s="45"/>
      <c r="D8" s="1"/>
    </row>
    <row r="9" spans="1:4" x14ac:dyDescent="0.25">
      <c r="A9" s="1"/>
      <c r="B9" s="29" t="s">
        <v>132</v>
      </c>
      <c r="C9" s="23">
        <v>1.2699999999999999E-2</v>
      </c>
      <c r="D9" s="1"/>
    </row>
    <row r="10" spans="1:4" x14ac:dyDescent="0.25">
      <c r="A10" s="1"/>
      <c r="B10" s="29" t="s">
        <v>30</v>
      </c>
      <c r="C10" s="23">
        <v>1.7500000000000002E-2</v>
      </c>
      <c r="D10" s="1"/>
    </row>
    <row r="11" spans="1:4" x14ac:dyDescent="0.25">
      <c r="A11" s="1"/>
      <c r="B11" s="29" t="s">
        <v>31</v>
      </c>
      <c r="C11" s="23">
        <v>1.6899999999999998E-2</v>
      </c>
      <c r="D11" s="1"/>
    </row>
    <row r="12" spans="1:4" x14ac:dyDescent="0.25">
      <c r="A12" s="1"/>
      <c r="B12" s="31" t="s">
        <v>62</v>
      </c>
      <c r="C12" s="32">
        <v>1.9699999999999999E-2</v>
      </c>
      <c r="D12" s="1"/>
    </row>
    <row r="13" spans="1:4" x14ac:dyDescent="0.25">
      <c r="A13" s="1"/>
      <c r="B13" s="43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3" t="s">
        <v>115</v>
      </c>
      <c r="C16" s="45"/>
      <c r="D16" s="1"/>
    </row>
    <row r="17" spans="1:4" x14ac:dyDescent="0.25">
      <c r="A17" s="1"/>
      <c r="B17" s="29" t="s">
        <v>133</v>
      </c>
      <c r="C17" s="23">
        <v>1.7000000000000001E-2</v>
      </c>
      <c r="D17" s="1"/>
    </row>
    <row r="18" spans="1:4" x14ac:dyDescent="0.25">
      <c r="A18" s="1"/>
      <c r="B18" s="78"/>
      <c r="C18" s="80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HbIRWDtgUlFgGcOsKV3xJY1BOjvfuMGe5exbXdtyZztS99T0eM2X6iH/hfXEv9igClS5P0nPndts3jewVY/LRA==" saltValue="W1Fe5BBNO4RXbIA7084RW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56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11006703.940481257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77987.368689368217</v>
      </c>
      <c r="F11" s="38" t="s">
        <v>3</v>
      </c>
      <c r="G11" s="1"/>
    </row>
    <row r="12" spans="1:7" ht="17.100000000000001" customHeight="1" x14ac:dyDescent="0.25">
      <c r="A12" s="1"/>
      <c r="B12" s="30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0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0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0" t="s">
        <v>26</v>
      </c>
      <c r="C15" s="38"/>
      <c r="D15" s="38"/>
      <c r="E15" s="8">
        <f>(E9-SUM(E10:E11))*'Fane 12. Nøgletal'!C9+E10*'Fane 12. Nøgletal'!C10+E11*'Fane 12. Nøgletal'!C11+SUM(E12:E14)*'Fane 12. Nøgletal'!C12</f>
        <v>140112.68699260731</v>
      </c>
      <c r="F15" s="38" t="s">
        <v>3</v>
      </c>
      <c r="G15" s="1"/>
    </row>
    <row r="16" spans="1:7" ht="17.100000000000001" customHeight="1" x14ac:dyDescent="0.25">
      <c r="A16" s="1"/>
      <c r="B16" s="30" t="s">
        <v>115</v>
      </c>
      <c r="C16" s="38"/>
      <c r="D16" s="38"/>
      <c r="E16" s="8">
        <f>-SUM(E9,E12:E15)*'Fane 12. Nøgletal'!C17</f>
        <v>-189495.8826670557</v>
      </c>
      <c r="F16" s="38" t="s">
        <v>3</v>
      </c>
      <c r="G16" s="1"/>
    </row>
    <row r="17" spans="1:7" ht="17.100000000000001" customHeight="1" x14ac:dyDescent="0.25">
      <c r="A17" s="1"/>
      <c r="B17" s="48" t="s">
        <v>28</v>
      </c>
      <c r="C17" s="41"/>
      <c r="D17" s="41"/>
      <c r="E17" s="9">
        <f>SUM(E9,E12:E16)</f>
        <v>10957320.744806809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omk.'!C16</f>
        <v>2902241.95977474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0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0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8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0</v>
      </c>
      <c r="F25" s="36" t="s">
        <v>3</v>
      </c>
      <c r="G25" s="1"/>
    </row>
    <row r="26" spans="1:7" ht="15" customHeight="1" x14ac:dyDescent="0.25">
      <c r="A26" s="1"/>
      <c r="B26" s="42" t="s">
        <v>153</v>
      </c>
      <c r="C26" s="42"/>
      <c r="D26" s="42"/>
      <c r="E26" s="42"/>
      <c r="F26" s="42"/>
      <c r="G26" s="1"/>
    </row>
    <row r="27" spans="1:7" x14ac:dyDescent="0.25">
      <c r="A27" s="1"/>
      <c r="B27" s="36" t="s">
        <v>154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13859562.704581549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GBI6RvGJMnzuSYOoY9g9ZLHIavPwB0u8oMdhQZV11Y+YKbBJzCLiFbUGFz37ambMw6N1Xnnwi76zb3pGI6jyHw==" saltValue="EvGoxtPpoetN/JKueg2gY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73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10957320.744806809</v>
      </c>
      <c r="F9" s="38" t="s">
        <v>3</v>
      </c>
      <c r="G9" s="1"/>
    </row>
    <row r="10" spans="1:7" ht="15" customHeight="1" x14ac:dyDescent="0.25">
      <c r="A10" s="1"/>
      <c r="B10" s="38" t="s">
        <v>164</v>
      </c>
      <c r="C10" s="38"/>
      <c r="D10" s="38"/>
      <c r="E10" s="7">
        <v>105762.22549002651</v>
      </c>
      <c r="F10" s="38" t="s">
        <v>3</v>
      </c>
      <c r="G10" s="1"/>
    </row>
    <row r="11" spans="1:7" ht="15" customHeight="1" x14ac:dyDescent="0.25">
      <c r="A11" s="1"/>
      <c r="B11" s="30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217942.73451484766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-191777.43698179862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11089248.267829884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omk.'!C16*(1+'Fane 12. Nøgletal'!C12)</f>
        <v>2959416.1263823025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0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0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8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77195.472800429154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14125859.867012616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p9McMRNhaOe8ZGIVxLACLku3GxId6Q7LvTHhPkLIHjUhsPDEjFPp5b8rQkePB16Y+XpoG1qEX7u5hg3fDJrTQQ==" saltValue="TMX/x18wwuzJ7SUT0Kn3n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11089248.267829884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218458.1908762487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-192231.00979800426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11115475.44890813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omk.'!C16*(1+'Fane 12. Nøgletal'!C12)^2</f>
        <v>3017716.6240720339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0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0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8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77195.472800429154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14210387.545780594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ZH1LdLQPgvFch51Ktfr6qGOFqG6MRqMwCKdOJ3ulUYDV8BjaQ54SPQF3ybJjrLiCTvxhAfyzSUjubGDIOGBy7g==" saltValue="DrBYHceQEiwRI0g25Qsk5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145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11115475.44890813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218974.86634349014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-192685.65535927756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11141764.659892343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omk.'!C16*(1+'Fane 12. Nøgletal'!C12)^3</f>
        <v>3077165.6415662528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0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0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8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77195.472800429154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14296125.774259025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7Pzs5wcsv9Hg820plOvyT9am4pvGl+pTxIvwFAh5OpG2IQVx5lnMEwgCxyDIyLVbw3AhNk09X5ilZHKHFms8w==" saltValue="d1dioBziy4qgyAiNBz06A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138</v>
      </c>
      <c r="C3" s="72"/>
      <c r="D3" s="72"/>
      <c r="E3" s="72"/>
      <c r="F3" s="72"/>
      <c r="G3" s="1"/>
    </row>
    <row r="4" spans="1:7" ht="29.2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3" t="s">
        <v>70</v>
      </c>
      <c r="C9" s="73"/>
      <c r="D9" s="73"/>
      <c r="E9" s="7">
        <v>10978293.447169963</v>
      </c>
      <c r="F9" s="38" t="s">
        <v>3</v>
      </c>
      <c r="G9" s="1"/>
    </row>
    <row r="10" spans="1:7" x14ac:dyDescent="0.25">
      <c r="A10" s="1"/>
      <c r="B10" s="75" t="s">
        <v>140</v>
      </c>
      <c r="C10" s="75"/>
      <c r="D10" s="75"/>
      <c r="E10" s="7">
        <v>0</v>
      </c>
      <c r="F10" s="38" t="s">
        <v>3</v>
      </c>
      <c r="G10" s="1"/>
    </row>
    <row r="11" spans="1:7" x14ac:dyDescent="0.25">
      <c r="A11" s="1"/>
      <c r="B11" s="74" t="s">
        <v>141</v>
      </c>
      <c r="C11" s="74"/>
      <c r="D11" s="74"/>
      <c r="E11" s="7">
        <v>78017.584900000002</v>
      </c>
      <c r="F11" s="38" t="s">
        <v>3</v>
      </c>
      <c r="G11" s="1"/>
    </row>
    <row r="12" spans="1:7" x14ac:dyDescent="0.25">
      <c r="A12" s="1"/>
      <c r="B12" s="74" t="s">
        <v>142</v>
      </c>
      <c r="C12" s="74"/>
      <c r="D12" s="74"/>
      <c r="E12" s="8">
        <v>0</v>
      </c>
      <c r="F12" s="38" t="s">
        <v>3</v>
      </c>
      <c r="G12" s="1"/>
    </row>
    <row r="13" spans="1:7" x14ac:dyDescent="0.25">
      <c r="A13" s="1"/>
      <c r="B13" s="74" t="s">
        <v>26</v>
      </c>
      <c r="C13" s="74"/>
      <c r="D13" s="74"/>
      <c r="E13" s="8">
        <f>(SUM(E9:E9)-SUM(E10:E10))*'Fane 12. Nøgletal'!C9+SUM(E10:E10)*'Fane 12. Nøgletal'!C10+SUM(E11:E12)*'Fane 12. Nøgletal'!C11</f>
        <v>140742.82396386852</v>
      </c>
      <c r="F13" s="38" t="s">
        <v>3</v>
      </c>
      <c r="G13" s="1"/>
    </row>
    <row r="14" spans="1:7" x14ac:dyDescent="0.25">
      <c r="A14" s="1"/>
      <c r="B14" s="74" t="s">
        <v>115</v>
      </c>
      <c r="C14" s="74"/>
      <c r="D14" s="74"/>
      <c r="E14" s="8">
        <f>-SUM(E9:E9,E11:E13)*'Fane 12. Nøgletal'!C17</f>
        <v>-190349.91555257514</v>
      </c>
      <c r="F14" s="38" t="s">
        <v>3</v>
      </c>
      <c r="G14" s="1"/>
    </row>
    <row r="15" spans="1:7" x14ac:dyDescent="0.25">
      <c r="A15" s="1"/>
      <c r="B15" s="76" t="s">
        <v>28</v>
      </c>
      <c r="C15" s="76"/>
      <c r="D15" s="76"/>
      <c r="E15" s="9">
        <f>SUM(E9,E11:E14)</f>
        <v>11006703.940481257</v>
      </c>
      <c r="F15" s="36" t="s">
        <v>3</v>
      </c>
      <c r="G15" s="1"/>
    </row>
    <row r="16" spans="1:7" x14ac:dyDescent="0.25">
      <c r="A16" s="1"/>
      <c r="B16" s="77" t="s">
        <v>16</v>
      </c>
      <c r="C16" s="77"/>
      <c r="D16" s="77"/>
      <c r="E16" s="42"/>
      <c r="F16" s="42"/>
      <c r="G16" s="1"/>
    </row>
    <row r="17" spans="1:7" x14ac:dyDescent="0.25">
      <c r="A17" s="1"/>
      <c r="B17" s="71" t="s">
        <v>16</v>
      </c>
      <c r="C17" s="71"/>
      <c r="D17" s="71"/>
      <c r="E17" s="9">
        <v>3116212.8493925594</v>
      </c>
      <c r="F17" s="36" t="s">
        <v>3</v>
      </c>
      <c r="G17" s="1"/>
    </row>
    <row r="18" spans="1:7" x14ac:dyDescent="0.25">
      <c r="A18" s="1"/>
      <c r="B18" s="78" t="s">
        <v>84</v>
      </c>
      <c r="C18" s="79"/>
      <c r="D18" s="80"/>
      <c r="E18" s="42"/>
      <c r="F18" s="42"/>
      <c r="G18" s="1"/>
    </row>
    <row r="19" spans="1:7" ht="15" customHeight="1" x14ac:dyDescent="0.25">
      <c r="A19" s="1"/>
      <c r="B19" s="81" t="s">
        <v>80</v>
      </c>
      <c r="C19" s="82"/>
      <c r="D19" s="83"/>
      <c r="E19" s="9">
        <v>129604.53471532497</v>
      </c>
      <c r="F19" s="36" t="s">
        <v>3</v>
      </c>
      <c r="G19" s="1"/>
    </row>
    <row r="20" spans="1:7" x14ac:dyDescent="0.25">
      <c r="A20" s="1"/>
      <c r="B20" s="42" t="s">
        <v>71</v>
      </c>
      <c r="C20" s="42"/>
      <c r="D20" s="42"/>
      <c r="E20" s="42"/>
      <c r="F20" s="42"/>
      <c r="G20" s="1"/>
    </row>
    <row r="21" spans="1:7" ht="27" customHeight="1" x14ac:dyDescent="0.25">
      <c r="A21" s="1"/>
      <c r="B21" s="70" t="s">
        <v>74</v>
      </c>
      <c r="C21" s="70"/>
      <c r="D21" s="70"/>
      <c r="E21" s="9">
        <v>14696.67975174793</v>
      </c>
      <c r="F21" s="36" t="s">
        <v>3</v>
      </c>
      <c r="G21" s="1"/>
    </row>
    <row r="22" spans="1:7" x14ac:dyDescent="0.25">
      <c r="A22" s="1"/>
      <c r="B22" s="42" t="s">
        <v>10</v>
      </c>
      <c r="C22" s="42"/>
      <c r="D22" s="42"/>
      <c r="E22" s="42"/>
      <c r="F22" s="42"/>
      <c r="G22" s="1"/>
    </row>
    <row r="23" spans="1:7" x14ac:dyDescent="0.25">
      <c r="A23" s="1"/>
      <c r="B23" s="71" t="s">
        <v>18</v>
      </c>
      <c r="C23" s="71"/>
      <c r="D23" s="71"/>
      <c r="E23" s="9">
        <v>0</v>
      </c>
      <c r="F23" s="36" t="s">
        <v>3</v>
      </c>
      <c r="G23" s="1"/>
    </row>
    <row r="24" spans="1:7" x14ac:dyDescent="0.25">
      <c r="A24" s="1"/>
      <c r="B24" s="42" t="s">
        <v>23</v>
      </c>
      <c r="C24" s="42"/>
      <c r="D24" s="42"/>
      <c r="E24" s="10">
        <f>SUM(E23,E21,E19,E17,E15)</f>
        <v>14267218.004340889</v>
      </c>
      <c r="F24" s="11" t="s">
        <v>3</v>
      </c>
      <c r="G24" s="1"/>
    </row>
    <row r="25" spans="1:7" ht="28.5" customHeight="1" x14ac:dyDescent="0.25">
      <c r="A25" s="1"/>
      <c r="B25" s="69" t="s">
        <v>118</v>
      </c>
      <c r="C25" s="69"/>
      <c r="D25" s="69"/>
      <c r="E25" s="69"/>
      <c r="F25" s="69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K427XV/FH5+VC+BY5+DMWGhjehoe48gk+SzFOVafO1oCXdvNUME6viu4sx9qaV9oQ7Si8VFPmdwvkjmC0Sdglw==" saltValue="H1EQmVKz7TLfAm+/ZTlCrQ==" spinCount="100000" sheet="1" objects="1" scenarios="1"/>
  <mergeCells count="15">
    <mergeCell ref="B25:F25"/>
    <mergeCell ref="B21:D21"/>
    <mergeCell ref="B23:D23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  <mergeCell ref="B18:D18"/>
    <mergeCell ref="B19:D1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7" t="s">
        <v>110</v>
      </c>
      <c r="C3" s="67"/>
      <c r="D3" s="67"/>
      <c r="E3" s="1"/>
      <c r="F3" s="1"/>
    </row>
    <row r="4" spans="1:6" ht="15" customHeight="1" x14ac:dyDescent="0.25">
      <c r="A4" s="1"/>
      <c r="B4" s="67"/>
      <c r="C4" s="67"/>
      <c r="D4" s="6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4" t="s">
        <v>58</v>
      </c>
      <c r="C8" s="85"/>
      <c r="D8" s="86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29" t="s">
        <v>147</v>
      </c>
      <c r="C10" s="8">
        <v>2653006</v>
      </c>
      <c r="D10" s="12" t="s">
        <v>3</v>
      </c>
      <c r="E10" s="1"/>
      <c r="F10" s="1"/>
    </row>
    <row r="11" spans="1:6" x14ac:dyDescent="0.25">
      <c r="A11" s="1"/>
      <c r="B11" s="29" t="s">
        <v>148</v>
      </c>
      <c r="C11" s="8">
        <v>5987</v>
      </c>
      <c r="D11" s="12" t="s">
        <v>3</v>
      </c>
      <c r="E11" s="1"/>
      <c r="F11" s="1"/>
    </row>
    <row r="12" spans="1:6" ht="26.25" x14ac:dyDescent="0.25">
      <c r="A12" s="1"/>
      <c r="B12" s="33" t="s">
        <v>149</v>
      </c>
      <c r="C12" s="8">
        <v>9433</v>
      </c>
      <c r="D12" s="12" t="s">
        <v>3</v>
      </c>
      <c r="E12" s="1"/>
      <c r="F12" s="1"/>
    </row>
    <row r="13" spans="1:6" x14ac:dyDescent="0.25">
      <c r="A13" s="1"/>
      <c r="B13" s="33" t="s">
        <v>150</v>
      </c>
      <c r="C13" s="8">
        <v>26221</v>
      </c>
      <c r="D13" s="12" t="s">
        <v>3</v>
      </c>
      <c r="E13" s="1"/>
      <c r="F13" s="1"/>
    </row>
    <row r="14" spans="1:6" x14ac:dyDescent="0.25">
      <c r="A14" s="1"/>
      <c r="B14" s="29" t="s">
        <v>151</v>
      </c>
      <c r="C14" s="8">
        <v>96539</v>
      </c>
      <c r="D14" s="12" t="s">
        <v>3</v>
      </c>
      <c r="E14" s="1"/>
      <c r="F14" s="1"/>
    </row>
    <row r="15" spans="1:6" x14ac:dyDescent="0.25">
      <c r="A15" s="1"/>
      <c r="B15" s="43" t="s">
        <v>60</v>
      </c>
      <c r="C15" s="10">
        <f>SUM(C10:C14)</f>
        <v>2791186</v>
      </c>
      <c r="D15" s="11" t="s">
        <v>3</v>
      </c>
      <c r="E15" s="1"/>
      <c r="F15" s="1"/>
    </row>
    <row r="16" spans="1:6" x14ac:dyDescent="0.25">
      <c r="A16" s="1"/>
      <c r="B16" s="43" t="s">
        <v>61</v>
      </c>
      <c r="C16" s="10">
        <f>C15*(1+'Fane 12. Nøgletal'!C12)^2</f>
        <v>2902241.95977474</v>
      </c>
      <c r="D16" s="11" t="s">
        <v>3</v>
      </c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4"/>
      <c r="C18" s="13"/>
      <c r="D18" s="13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NG5dQHFH0xdfLo6zUpQq6gevFLeifl5j7kmjo+qTaHaMQ6VL9kFQu9WqPCCe2YP3aqD1BpqkPzNjhXAIg+OO8w==" saltValue="NQX8TlT3VfkijnBB7oTIp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119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7" t="s">
        <v>47</v>
      </c>
      <c r="C6" s="87"/>
      <c r="D6" s="87"/>
      <c r="E6" s="87"/>
      <c r="F6" s="87"/>
      <c r="G6" s="1"/>
    </row>
    <row r="7" spans="1:7" ht="15" customHeight="1" x14ac:dyDescent="0.25">
      <c r="A7" s="1"/>
      <c r="B7" s="88" t="s">
        <v>45</v>
      </c>
      <c r="C7" s="88"/>
      <c r="D7" s="88"/>
      <c r="E7" s="8">
        <v>-18124.22</v>
      </c>
      <c r="F7" s="12" t="s">
        <v>3</v>
      </c>
      <c r="G7" s="1"/>
    </row>
    <row r="8" spans="1:7" ht="15" customHeight="1" x14ac:dyDescent="0.25">
      <c r="A8" s="1"/>
      <c r="B8" s="88" t="s">
        <v>46</v>
      </c>
      <c r="C8" s="88"/>
      <c r="D8" s="88"/>
      <c r="E8" s="8">
        <v>520005</v>
      </c>
      <c r="F8" s="12" t="s">
        <v>3</v>
      </c>
      <c r="G8" s="1"/>
    </row>
    <row r="9" spans="1:7" ht="15" customHeight="1" x14ac:dyDescent="0.25">
      <c r="A9" s="1"/>
      <c r="B9" s="90" t="s">
        <v>129</v>
      </c>
      <c r="C9" s="91"/>
      <c r="D9" s="92"/>
      <c r="E9" s="9">
        <f>SUM(E7:E8)</f>
        <v>501880.78</v>
      </c>
      <c r="F9" s="15" t="s">
        <v>3</v>
      </c>
      <c r="G9" s="1"/>
    </row>
    <row r="10" spans="1:7" ht="15" customHeight="1" x14ac:dyDescent="0.25">
      <c r="A10" s="1"/>
      <c r="B10" s="84"/>
      <c r="C10" s="85"/>
      <c r="D10" s="85"/>
      <c r="E10" s="85"/>
      <c r="F10" s="86"/>
      <c r="G10" s="1"/>
    </row>
    <row r="11" spans="1:7" ht="27" customHeight="1" x14ac:dyDescent="0.25">
      <c r="A11" s="1"/>
      <c r="B11" s="69" t="s">
        <v>113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7" t="s">
        <v>99</v>
      </c>
      <c r="C14" s="87"/>
      <c r="D14" s="87"/>
      <c r="E14" s="87"/>
      <c r="F14" s="87"/>
      <c r="G14" s="1"/>
    </row>
    <row r="15" spans="1:7" x14ac:dyDescent="0.25">
      <c r="A15" s="1"/>
      <c r="B15" s="88" t="s">
        <v>100</v>
      </c>
      <c r="C15" s="88"/>
      <c r="D15" s="88"/>
      <c r="E15" s="8">
        <v>12135696.091252377</v>
      </c>
      <c r="F15" s="12" t="s">
        <v>3</v>
      </c>
      <c r="G15" s="1"/>
    </row>
    <row r="16" spans="1:7" x14ac:dyDescent="0.25">
      <c r="A16" s="1"/>
      <c r="B16" s="88" t="s">
        <v>101</v>
      </c>
      <c r="C16" s="88"/>
      <c r="D16" s="88"/>
      <c r="E16" s="8">
        <v>11766682</v>
      </c>
      <c r="F16" s="12" t="s">
        <v>3</v>
      </c>
      <c r="G16" s="1"/>
    </row>
    <row r="17" spans="1:7" x14ac:dyDescent="0.25">
      <c r="A17" s="1"/>
      <c r="B17" s="88" t="s">
        <v>44</v>
      </c>
      <c r="C17" s="88"/>
      <c r="D17" s="88"/>
      <c r="E17" s="8">
        <v>0</v>
      </c>
      <c r="F17" s="12" t="s">
        <v>3</v>
      </c>
      <c r="G17" s="1"/>
    </row>
    <row r="18" spans="1:7" x14ac:dyDescent="0.25">
      <c r="A18" s="1"/>
      <c r="B18" s="89" t="s">
        <v>130</v>
      </c>
      <c r="C18" s="89"/>
      <c r="D18" s="89"/>
      <c r="E18" s="9">
        <f>E15-(E16-E17)</f>
        <v>369014.09125237726</v>
      </c>
      <c r="F18" s="15" t="s">
        <v>3</v>
      </c>
      <c r="G18" s="1"/>
    </row>
    <row r="19" spans="1:7" x14ac:dyDescent="0.25">
      <c r="A19" s="1"/>
      <c r="B19" s="93"/>
      <c r="C19" s="94"/>
      <c r="D19" s="94"/>
      <c r="E19" s="94"/>
      <c r="F19" s="95"/>
      <c r="G19" s="1"/>
    </row>
    <row r="20" spans="1:7" ht="28.5" customHeight="1" x14ac:dyDescent="0.25">
      <c r="A20" s="1"/>
      <c r="B20" s="69" t="s">
        <v>112</v>
      </c>
      <c r="C20" s="69"/>
      <c r="D20" s="69"/>
      <c r="E20" s="69"/>
      <c r="F20" s="6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7" t="s">
        <v>66</v>
      </c>
      <c r="C23" s="87"/>
      <c r="D23" s="87"/>
      <c r="E23" s="87"/>
      <c r="F23" s="87"/>
      <c r="G23" s="1"/>
    </row>
    <row r="24" spans="1:7" x14ac:dyDescent="0.25">
      <c r="A24" s="1"/>
      <c r="B24" s="88" t="s">
        <v>67</v>
      </c>
      <c r="C24" s="88"/>
      <c r="D24" s="88"/>
      <c r="E24" s="8">
        <v>14132906.019949339</v>
      </c>
      <c r="F24" s="12" t="s">
        <v>3</v>
      </c>
      <c r="G24" s="1"/>
    </row>
    <row r="25" spans="1:7" x14ac:dyDescent="0.25">
      <c r="A25" s="1"/>
      <c r="B25" s="88" t="s">
        <v>68</v>
      </c>
      <c r="C25" s="88"/>
      <c r="D25" s="88"/>
      <c r="E25" s="8">
        <v>14695019</v>
      </c>
      <c r="F25" s="12" t="s">
        <v>3</v>
      </c>
      <c r="G25" s="1"/>
    </row>
    <row r="26" spans="1:7" x14ac:dyDescent="0.25">
      <c r="A26" s="1"/>
      <c r="B26" s="88" t="s">
        <v>44</v>
      </c>
      <c r="C26" s="88"/>
      <c r="D26" s="88"/>
      <c r="E26" s="8">
        <v>0</v>
      </c>
      <c r="F26" s="12" t="s">
        <v>3</v>
      </c>
      <c r="G26" s="1"/>
    </row>
    <row r="27" spans="1:7" x14ac:dyDescent="0.25">
      <c r="A27" s="1"/>
      <c r="B27" s="89" t="s">
        <v>130</v>
      </c>
      <c r="C27" s="89"/>
      <c r="D27" s="89"/>
      <c r="E27" s="9">
        <f>E24-(E25-E26)</f>
        <v>-562112.98005066067</v>
      </c>
      <c r="F27" s="15" t="s">
        <v>3</v>
      </c>
      <c r="G27" s="1"/>
    </row>
    <row r="28" spans="1:7" x14ac:dyDescent="0.25">
      <c r="A28" s="1"/>
      <c r="B28" s="84"/>
      <c r="C28" s="85"/>
      <c r="D28" s="85"/>
      <c r="E28" s="85"/>
      <c r="F28" s="86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7" t="s">
        <v>114</v>
      </c>
      <c r="C31" s="87"/>
      <c r="D31" s="87"/>
      <c r="E31" s="87"/>
      <c r="F31" s="87"/>
      <c r="G31" s="1"/>
    </row>
    <row r="32" spans="1:7" x14ac:dyDescent="0.25">
      <c r="A32" s="1"/>
      <c r="B32" s="75" t="s">
        <v>47</v>
      </c>
      <c r="C32" s="75"/>
      <c r="D32" s="75"/>
      <c r="E32" s="8">
        <f>E9</f>
        <v>501880.78</v>
      </c>
      <c r="F32" s="12" t="s">
        <v>3</v>
      </c>
      <c r="G32" s="1"/>
    </row>
    <row r="33" spans="1:7" x14ac:dyDescent="0.25">
      <c r="A33" s="1"/>
      <c r="B33" s="75" t="s">
        <v>128</v>
      </c>
      <c r="C33" s="75"/>
      <c r="D33" s="75"/>
      <c r="E33" s="8">
        <f>IF(E18+E27&lt;0,E18+E27,0)</f>
        <v>-193098.88879828341</v>
      </c>
      <c r="F33" s="12" t="s">
        <v>3</v>
      </c>
      <c r="G33" s="1"/>
    </row>
    <row r="34" spans="1:7" x14ac:dyDescent="0.25">
      <c r="A34" s="1"/>
      <c r="B34" s="75" t="s">
        <v>122</v>
      </c>
      <c r="C34" s="75"/>
      <c r="D34" s="75"/>
      <c r="E34" s="8">
        <v>4</v>
      </c>
      <c r="F34" s="12" t="s">
        <v>27</v>
      </c>
      <c r="G34" s="1"/>
    </row>
    <row r="35" spans="1:7" x14ac:dyDescent="0.25">
      <c r="A35" s="1"/>
      <c r="B35" s="89" t="s">
        <v>155</v>
      </c>
      <c r="C35" s="89"/>
      <c r="D35" s="89"/>
      <c r="E35" s="9">
        <f>SUM(E32:E33)/E34</f>
        <v>77195.472800429154</v>
      </c>
      <c r="F35" s="15" t="s">
        <v>3</v>
      </c>
      <c r="G35" s="1"/>
    </row>
    <row r="36" spans="1:7" x14ac:dyDescent="0.25">
      <c r="A36" s="1"/>
      <c r="B36" s="87"/>
      <c r="C36" s="87"/>
      <c r="D36" s="87"/>
      <c r="E36" s="87"/>
      <c r="F36" s="87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j2v+0k4zCIOGY6Vy5+7knM/Vcrie63tW2VCLxken1QlYEQWpuzyVKd122e397prj4WMg4/KM6ZwJCHCJ1ofAMg==" saltValue="6rwZi9xo5HQU2CtHqYx71A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156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7" t="s">
        <v>94</v>
      </c>
      <c r="C8" s="87"/>
      <c r="D8" s="87"/>
      <c r="E8" s="87"/>
      <c r="F8" s="87"/>
      <c r="G8" s="1"/>
    </row>
    <row r="9" spans="1:7" ht="28.5" customHeight="1" x14ac:dyDescent="0.25">
      <c r="A9" s="1"/>
      <c r="B9" s="70" t="s">
        <v>98</v>
      </c>
      <c r="C9" s="70"/>
      <c r="D9" s="70"/>
      <c r="E9" s="9">
        <f>IF('Fane 3. Omkostninger i ØR2019'!E21-'Fane 3. Omkostninger i ØR2019'!E21/(1+'Fane 12. Nøgletal'!C11)^2&lt;0,-('Fane 3. Omkostninger i ØR2019'!E21-'Fane 3. Omkostninger i ØR2019'!E21/(1+'Fane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ctMSiQa/L3rAgyeF0SWIsJ2waFCyPGANHXe5+ISCHI3oc9mS36CRHrY/QZ1DEpF+n/+dznJVj+pMFcl1KoVwIQ==" saltValue="1Ug1u3qogwmmmv5uyn0CY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2019-08-23T09:53:18Z</dcterms:modified>
</cp:coreProperties>
</file>