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uresø Vandforsyning a.m.b.a. (V05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5" i="11" l="1"/>
  <c r="E14" i="11"/>
  <c r="E13" i="11"/>
  <c r="E12" i="11"/>
  <c r="E11" i="11"/>
  <c r="E16" i="11" l="1"/>
  <c r="E17" i="11"/>
  <c r="E10" i="11"/>
  <c r="E18" i="32" l="1"/>
  <c r="E9" i="32"/>
  <c r="E32" i="32" s="1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8" i="11" l="1"/>
  <c r="C10" i="37" s="1"/>
  <c r="C12" i="37" s="1"/>
  <c r="C13" i="37" s="1"/>
  <c r="C10" i="2" s="1"/>
  <c r="G18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8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<sst xmlns="http://schemas.openxmlformats.org/spreadsheetml/2006/main" count="610" uniqueCount="252">
  <si>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</si>
  <si>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</si>
  <si>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</si>
  <si>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</si>
  <si>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</si>
  <si>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</si>
  <si>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</si>
  <si>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</si>
  <si>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</si>
  <si>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</si>
  <si>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</si>
  <si>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</si>
  <si>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</si>
  <si>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</si>
  <si>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</si>
  <si>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</si>
  <si>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</si>
  <si>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</si>
  <si>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</si>
  <si>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</si>
  <si>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</si>
  <si>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</si>
  <si>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</si>
  <si>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</si>
  <si>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</si>
  <si>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</si>
  <si>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</si>
  <si>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</si>
  <si>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</si>
  <si>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</si>
  <si>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</si>
  <si>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</si>
  <si>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</si>
  <si>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</si>
  <si>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</si>
  <si>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</si>
  <si>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</si>
  <si>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</si>
  <si>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</si>
  <si>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</si>
  <si>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</si>
  <si>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</si>
  <si>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</si>
  <si>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</si>
  <si>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</si>
  <si>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</si>
  <si>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</si>
  <si>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</si>
  <si>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</si>
  <si>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</si>
  <si>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</si>
  <si>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</si>
  <si>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</si>
  <si>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</si>
  <si>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</si>
  <si>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</si>
  <si>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</si>
  <si>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</si>
  <si>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</si>
  <si>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</si>
  <si>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</si>
  <si>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</si>
  <si>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</si>
  <si>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</si>
  <si>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</si>
  <si>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</si>
  <si>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</si>
  <si>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</si>
  <si>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</si>
  <si>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</si>
  <si>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</si>
  <si>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</si>
  <si>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</si>
  <si>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</si>
  <si>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</si>
  <si>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</si>
  <si>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</si>
  <si>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</si>
  <si>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</si>
  <si>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</si>
  <si>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</si>
  <si>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</si>
  <si>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</si>
  <si>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</si>
  <si>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</si>
  <si>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</si>
  <si>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</si>
  <si>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</si>
  <si>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</si>
  <si>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</si>
  <si>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</si>
  <si>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</si>
  <si>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</si>
  <si>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</si>
  <si>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</si>
  <si>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</si>
  <si>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</si>
  <si>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</si>
  <si>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</si>
  <si>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</si>
  <si>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</si>
  <si>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</si>
  <si>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</si>
  <si>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</si>
  <si>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</si>
  <si>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</si>
  <si>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</si>
  <si>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</si>
  <si>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</si>
  <si>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</si>
  <si>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</si>
  <si>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</si>
  <si>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</si>
  <si>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</si>
  <si>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</si>
  <si>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</si>
  <si>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</si>
  <si>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</si>
  <si>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</si>
  <si>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</si>
  <si>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</si>
  <si>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</si>
  <si>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</si>
  <si>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</si>
  <si>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</si>
  <si>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</si>
  <si>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</si>
  <si>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</si>
  <si>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</si>
  <si>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</si>
  <si>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</si>
  <si>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</si>
  <si>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</si>
  <si>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</si>
  <si>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</si>
  <si>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</si>
  <si>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</si>
  <si>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</si>
  <si>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</si>
  <si>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</si>
  <si>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</si>
  <si>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</si>
  <si>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</si>
  <si>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</si>
  <si>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</si>
  <si>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</si>
  <si>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</si>
  <si>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</si>
  <si>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</si>
  <si>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</si>
  <si>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</si>
  <si>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</si>
  <si>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</si>
  <si>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</si>
  <si>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</si>
  <si>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</si>
  <si>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</si>
  <si>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</si>
  <si>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</si>
  <si>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</si>
  <si>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</si>
  <si>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</si>
  <si>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</si>
  <si>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</si>
  <si>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</si>
  <si>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</si>
  <si>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</si>
  <si>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</si>
  <si>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</si>
  <si>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</si>
  <si>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</si>
  <si>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</si>
  <si>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</si>
  <si>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</si>
  <si>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</si>
  <si>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</si>
  <si>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</si>
  <si>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</si>
  <si>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</si>
  <si>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</si>
  <si>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</si>
  <si>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</si>
  <si>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</si>
  <si>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</si>
  <si>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</si>
  <si>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</si>
  <si>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</si>
  <si>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</si>
  <si>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</si>
  <si>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</si>
  <si>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</si>
  <si>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</si>
  <si>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</si>
  <si>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</si>
  <si>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</si>
  <si>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</si>
  <si>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</si>
  <si>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</si>
  <si>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</si>
  <si>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</si>
  <si>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</si>
  <si>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</si>
  <si>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</si>
  <si>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</si>
  <si>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</si>
  <si>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</si>
  <si>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</si>
  <si>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</si>
  <si>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</si>
  <si>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</si>
  <si>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</si>
  <si>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</si>
  <si>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</si>
  <si>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</si>
  <si>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</si>
  <si>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</si>
  <si>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</si>
  <si>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</si>
  <si>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</si>
  <si>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</si>
  <si>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</si>
  <si>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</si>
  <si>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</si>
  <si>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</si>
  <si>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</si>
  <si>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</si>
  <si>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</si>
  <si>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</si>
  <si>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</si>
  <si>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</si>
  <si>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</si>
  <si>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</si>
  <si>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</si>
  <si>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</si>
  <si>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SRO anlæg</t>
  </si>
  <si>
    <t>Pumpe inkl. stigrør og forerørsforsejlinger mv.</t>
  </si>
  <si>
    <t>Elanlæg</t>
  </si>
  <si>
    <t>Boring (inkl. etablering, forerør, filter og prøvepumpning)</t>
  </si>
  <si>
    <t>Råvandsstation komplet montering og boringshus/tørbrønd</t>
  </si>
  <si>
    <t>Erstatninger (OBS ingen øst-tillæg eller øvrige tillæg)</t>
  </si>
  <si>
    <t>Ø110 mm &lt; Ledningsnet ≤ Ø 250 mm</t>
  </si>
  <si>
    <t>Ledningsnet ≤ Ø50 mm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</si>
  <si>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</si>
  <si>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</si>
  <si>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</si>
  <si>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</si>
  <si>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</si>
  <si>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Selskabsskatter</t>
  </si>
  <si>
    <t>Udvidelse af forsyningsområdet</t>
  </si>
  <si>
    <t>Ingen engangstillæg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</si>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</sst>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wq7epXTdp1HEPoFcN72QNB8tIw2PCXKuPIlENAnzcmxB4+3G2wVVOtB3bDKIP3tpqN1BwIe7KEJsdUDbAgq0wQ==" saltValue="CQEqm8PIO+1Ph9YlsEAIYA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243</v>
      </c>
      <c r="C10" s="9">
        <v>10938717</v>
      </c>
      <c r="D10" s="14" t="s">
        <v>3</v>
      </c>
      <c r="E10" s="1"/>
      <c r="F10" s="1"/>
    </row>
    <row r="11" spans="1:6" x14ac:dyDescent="0.25">
      <c r="A11" s="1"/>
      <c r="B11" s="48" t="s">
        <v>244</v>
      </c>
      <c r="C11" s="9">
        <v>44039</v>
      </c>
      <c r="D11" s="14" t="s">
        <v>3</v>
      </c>
      <c r="E11" s="1"/>
      <c r="F11" s="1"/>
    </row>
    <row r="12" spans="1:6" ht="26.25" x14ac:dyDescent="0.25">
      <c r="A12" s="1"/>
      <c r="B12" s="44" t="s">
        <v>245</v>
      </c>
      <c r="C12" s="9">
        <v>590770</v>
      </c>
      <c r="D12" s="14" t="s">
        <v>3</v>
      </c>
      <c r="E12" s="1"/>
      <c r="F12" s="1"/>
    </row>
    <row r="13" spans="1:6" x14ac:dyDescent="0.25">
      <c r="A13" s="1"/>
      <c r="B13" s="48" t="s">
        <v>246</v>
      </c>
      <c r="C13" s="9">
        <v>54603</v>
      </c>
      <c r="D13" s="14" t="s">
        <v>3</v>
      </c>
      <c r="E13" s="1"/>
      <c r="F13" s="1"/>
    </row>
    <row r="14" spans="1:6" x14ac:dyDescent="0.25">
      <c r="A14" s="1"/>
      <c r="B14" s="48" t="s">
        <v>247</v>
      </c>
      <c r="C14" s="9">
        <v>1047560</v>
      </c>
      <c r="D14" s="14" t="s">
        <v>3</v>
      </c>
      <c r="E14" s="1"/>
      <c r="F14" s="1"/>
    </row>
    <row r="15" spans="1:6" x14ac:dyDescent="0.25">
      <c r="A15" s="1"/>
      <c r="B15" s="39" t="s">
        <v>71</v>
      </c>
      <c r="C15" s="12">
        <f>SUM(C10:C14)</f>
        <v>12675689</v>
      </c>
      <c r="D15" s="13" t="s">
        <v>3</v>
      </c>
      <c r="E15" s="1"/>
      <c r="F15" s="1"/>
    </row>
    <row r="16" spans="1:6" x14ac:dyDescent="0.25">
      <c r="A16" s="1"/>
      <c r="B16" s="39" t="s">
        <v>72</v>
      </c>
      <c r="C16" s="12">
        <f>C15*(1+'Fane 14. Nøgletal'!C12)^2</f>
        <v>13180030.454744011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HwTOXpFq5gSa0lNHdL+WrsKQo4F1JDbkw+PWdVXvgOdis2CfztnOstWnS2F8/xGYVDYMu0Ku4eR7MEnaV324Yg==" saltValue="vZYurI2Y143TCeZw3PH8C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1294062.1200000001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2016180.4002811275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3310242.5202811277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35472422.527072959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31121917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4350505.5270729586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27469415.665410738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31510081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-4040665.3345892616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250</v>
      </c>
      <c r="C31" s="96"/>
      <c r="D31" s="96"/>
      <c r="E31" s="96"/>
      <c r="F31" s="97"/>
      <c r="G31" s="1"/>
    </row>
    <row r="32" spans="1:7" x14ac:dyDescent="0.25">
      <c r="A32" s="1"/>
      <c r="B32" s="106" t="s">
        <v>251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1655121.2601405638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2gmUP0XH1qmmzr+ZFFgCGJb2Jn/b6PeSXHd6Vqr0eFdpvcEdfKxDhkC9cWTfFevlquraGFpCrcnszjq0HAR2ig==" saltValue="Dc98PcIN7ONcqSJ1VlVJsw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kEUmK7Ws2rAA4j6XudavLeemZjllPwGeggsG6qgSB1NJjrhm/pUEaDxpbcdksBDUJpTxI/rI8xqFrAeFGf5enQ==" saltValue="Hu1rJdXPRwdnv4Ce764i6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3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5" t="s">
        <v>234</v>
      </c>
      <c r="C10" s="116">
        <v>10</v>
      </c>
      <c r="D10" s="9">
        <v>382462</v>
      </c>
      <c r="E10" s="9">
        <f>IFERROR(D10/C10,0)</f>
        <v>38246.199999999997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115" t="s">
        <v>235</v>
      </c>
      <c r="C11" s="116">
        <v>15</v>
      </c>
      <c r="D11" s="9">
        <v>45576</v>
      </c>
      <c r="E11" s="9">
        <f t="shared" ref="E11:E15" si="0">IFERROR(D11/C11,0)</f>
        <v>3038.4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115" t="s">
        <v>236</v>
      </c>
      <c r="C12" s="116">
        <v>20</v>
      </c>
      <c r="D12" s="9">
        <v>38800</v>
      </c>
      <c r="E12" s="9">
        <f t="shared" si="0"/>
        <v>1940</v>
      </c>
      <c r="F12" s="9">
        <v>0</v>
      </c>
      <c r="G12" s="9">
        <v>0</v>
      </c>
      <c r="H12" s="14" t="s">
        <v>3</v>
      </c>
      <c r="I12" s="1"/>
    </row>
    <row r="13" spans="1:9" ht="39" x14ac:dyDescent="0.25">
      <c r="A13" s="1"/>
      <c r="B13" s="115" t="s">
        <v>237</v>
      </c>
      <c r="C13" s="116">
        <v>30</v>
      </c>
      <c r="D13" s="9">
        <v>1372588</v>
      </c>
      <c r="E13" s="9">
        <f t="shared" si="0"/>
        <v>45752.933333333334</v>
      </c>
      <c r="F13" s="9">
        <v>0</v>
      </c>
      <c r="G13" s="9">
        <v>0</v>
      </c>
      <c r="H13" s="14" t="s">
        <v>3</v>
      </c>
      <c r="I13" s="1"/>
    </row>
    <row r="14" spans="1:9" ht="39" x14ac:dyDescent="0.25">
      <c r="A14" s="1"/>
      <c r="B14" s="115" t="s">
        <v>238</v>
      </c>
      <c r="C14" s="116">
        <v>30</v>
      </c>
      <c r="D14" s="9">
        <v>809053</v>
      </c>
      <c r="E14" s="9">
        <f t="shared" si="0"/>
        <v>26968.433333333334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115" t="s">
        <v>239</v>
      </c>
      <c r="C15" s="116">
        <v>30</v>
      </c>
      <c r="D15" s="9">
        <v>21715</v>
      </c>
      <c r="E15" s="9">
        <f t="shared" si="0"/>
        <v>723.83333333333337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115" t="s">
        <v>240</v>
      </c>
      <c r="C16" s="116">
        <v>75</v>
      </c>
      <c r="D16" s="9">
        <v>3520294</v>
      </c>
      <c r="E16" s="9">
        <f t="shared" ref="E16:E17" si="1">IFERROR(D16/C16,0)</f>
        <v>46937.253333333334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115" t="s">
        <v>241</v>
      </c>
      <c r="C17" s="116">
        <v>75</v>
      </c>
      <c r="D17" s="9">
        <v>187838</v>
      </c>
      <c r="E17" s="9">
        <f t="shared" si="1"/>
        <v>2504.5066666666667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95" t="s">
        <v>231</v>
      </c>
      <c r="C18" s="96"/>
      <c r="D18" s="97"/>
      <c r="E18" s="12">
        <f>SUM(E10:E17)</f>
        <v>166111.55999999997</v>
      </c>
      <c r="F18" s="12">
        <f>SUM(F10:F17)</f>
        <v>0</v>
      </c>
      <c r="G18" s="12">
        <f>SUM(G10:G17)</f>
        <v>0</v>
      </c>
      <c r="H18" s="13" t="s">
        <v>3</v>
      </c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</sheetData>
  <sheetProtection algorithmName="SHA-512" hashValue="QHwLXMZ0w3b8o4o2cAtBjymsi9WoTvsNwiFqqn1CXmD05vwMUUU7LkYVh7og1MtgGU81XZ2SUrpHiT0irAzxaw==" saltValue="zX4t2X5A0J5sV2nYyDZiNw==" spinCount="100000" sheet="1" objects="1" scenarios="1"/>
  <mergeCells count="3">
    <mergeCell ref="B3:H4"/>
    <mergeCell ref="B18:D18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242</v>
      </c>
      <c r="C10" s="24">
        <f>'Fane 9. Anlægsprojekter'!F18</f>
        <v>0</v>
      </c>
      <c r="D10" s="14" t="s">
        <v>3</v>
      </c>
      <c r="E10" s="9">
        <f>SUM('Fane 9. Anlægsprojekter'!E18,'Fane 9. Anlægsprojekter'!G18)</f>
        <v>166111.55999999997</v>
      </c>
      <c r="F10" s="14" t="s">
        <v>3</v>
      </c>
      <c r="G10" s="1"/>
    </row>
    <row r="11" spans="1:7" x14ac:dyDescent="0.25">
      <c r="A11" s="1"/>
      <c r="B11" s="117" t="s">
        <v>248</v>
      </c>
      <c r="C11" s="24">
        <v>0</v>
      </c>
      <c r="D11" s="14" t="s">
        <v>3</v>
      </c>
      <c r="E11" s="9">
        <v>24525</v>
      </c>
      <c r="F11" s="14" t="s">
        <v>3</v>
      </c>
      <c r="G11" s="1"/>
    </row>
    <row r="12" spans="1:7" x14ac:dyDescent="0.25">
      <c r="A12" s="1"/>
      <c r="B12" s="39" t="s">
        <v>63</v>
      </c>
      <c r="C12" s="12">
        <f>SUM(C10:C11)</f>
        <v>0</v>
      </c>
      <c r="D12" s="13" t="s">
        <v>3</v>
      </c>
      <c r="E12" s="12">
        <f>SUM(E10:E11)</f>
        <v>190636.55999999997</v>
      </c>
      <c r="F12" s="13" t="s">
        <v>3</v>
      </c>
      <c r="G12" s="1"/>
    </row>
    <row r="13" spans="1:7" x14ac:dyDescent="0.25">
      <c r="A13" s="1"/>
      <c r="B13" s="39" t="s">
        <v>74</v>
      </c>
      <c r="C13" s="12">
        <f>C12*(1+'Fane 14. Nøgletal'!C12)</f>
        <v>0</v>
      </c>
      <c r="D13" s="13" t="s">
        <v>3</v>
      </c>
      <c r="E13" s="12">
        <f>E12*(1+'Fane 14. Nøgletal'!C12)</f>
        <v>194392.10023199997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r8xJv06EqW05eYui5HXp5VcndLsI/1uoHkqMqE6DBz67UdTDt9CDAYK1mxeyKx6/2grbXdTX+IVlaScDrVvm7w==" saltValue="uLmmBANt7LdE3i3RKHz5p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249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249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249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pMX+ACPWCTXSkJa0SGST4fiMQ+QSF4qYBgnaZ/UoID0tVCzZImfcUG+0sTxHRcoPuyX9qOWsB/eWsPHZIjDq/g==" saltValue="/ie7gEYX4Zs2KX8aPeh4J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vyuYNaR+oTOXt661acAEx+bJMRbW1RKvy3oyOa0vVGGcKGynst2vge74Pm7usbS+CelPlIPQjZujpcLhIcJmAg==" saltValue="em6ot3nAKX9eXcBaZ/gLh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1w5JVCW4dnECfNDi0hKlaUmd1PUZcgE2jjUJFWn9EDmbovQDqy0D5OjOdeGGwC0icjr6x852ixTbdzIqapXnMA==" saltValue="+6WOvpsKpMehNfcIIMMew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8498694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-7775203.8650793657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723490.13492063433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-723490.13492063433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rUiQVyR+qROikpgWF5BoRqXnH+7i+QyxFDE4Mu5W1KBjbVk/6XYyqo26MJ5/DQ0h0CCEpQ9uDSWw4ucuijlcA==" saltValue="pZZPfMLVZOSpdv36nilMT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KTEzLcNGWKhlxMUvHDBge0BIGibxa9ysrSv8MpZi47BHm3Psb3SxWNR23sRfcjdP2kgMaVxfSNayqKJuYPnaaA==" saltValue="UMJ2sK5QKIAjhFuw+EjSM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16325414.920683987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194392.10023199997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279729.03653412976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-129897.60723551123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-191750.56378409016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-68033.467987616023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16409854.418442897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omk.'!C16</f>
        <v>13180030.454744011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-723490.13492063433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1655121.2601405638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30521515.998406839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y/OdAQoZpX+9954JjIofwPG1Ql4TmrYuBts9Wh1itmzQLlZC989QOLxrYna5ZVGcKw3Se2NDOPestQqcici9Wg==" saltValue="wUq/2e7eYSeK4jxp49amh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16409854.418442897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323274.13204332505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-129384.13018307442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-191617.48889282401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-211492.78276549184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16200634.148644833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omk.'!C16*(1+'Fane 14. Nøgletal'!C12)</f>
        <v>13439677.054702468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29640311.203347303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3Zr2YGev5EGRwUplASQ9dhAHT+o5maxR+fGCLETkmCBULivz0ChWei4nHlE00tAMUciAdW+WFN7Ymn2E2Ie3Hw==" saltValue="qD6+xs24gtD13n/P73FJ9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16200634.148644833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319152.49272830319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-127734.52489504289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-191484.50635553242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-209534.46957333043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15991033.140549231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14. Nøgletal'!C12)^2</f>
        <v>13704438.692680107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29695471.833229341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T6vOo6bBnqkGkuefT1IKE8Ub25e8FVh/V2OWkAAOtfMkPC6HauGBQeg7NFkb+bXqVfqf9XT7irhkLwlR6/DTyQ==" saltValue="K+BvXxcBQBSpd8vs0YNaN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15991033.140549231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315023.35286881984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-126081.91766121723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-191351.6161081217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-207594.28934300557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15781028.670305707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14. Nøgletal'!C12)^3</f>
        <v>13974416.134925906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29755444.805231612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BCsu/ZxxNZbTs9dMqqBEU6OLGairLaWtGLHIb+WvpPX3BLHhqZGuWEQx+48VYDeSv85X7ouL7N6v6KfOBQ2CA==" saltValue="LlJ/+7pSGK7KojMtHWLAx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16157838.171710739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0.37992860900796949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273402.93324538821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0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277687.98109455203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-129197.01768401546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-192412.07650310785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-61905.4511081788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16325414.920683987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12318857.122979218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65785.764181361403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-723491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1741488.9767799608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29728055.784624524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dt2b4LMKFXQSF3p3uzWA4I24DxhV69wt8tKmc2FdxfpJxJYZe966HL/24LepQG1cfVZ1jJqNRMCAcyMP11+/4Q==" saltValue="3dt3GIPn1NeDRGICxxdX+w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9727273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194545.46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9653793.1797579993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193075.86359515999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9620603.4388059899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0.38634940250020416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192412.07650310785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9587528.1892045084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191750.56378409016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9580874.4446412008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191617.48889282401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9574225.3177766204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191484.50635553242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9567580.8054060843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191351.6161081217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eexigPXJDu7KBKlFK+OdASsNlf1tn8LWcnY3y1lVieVvH4jJl+r2LwkKAvImLIo2f1bPZKC5KMRItbI1EdDmg==" saltValue="Hq2bKicTSM4ZJvDWN7rXDQ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6762099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61535.100900000005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6785661.0606185691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61749.515651628979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6837545.6500768801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278023.44281723525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61905.4511081788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7172870.557332118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198221.62460657037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68033.467987616023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7446928.9706159094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211492.78276549184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7377974.2807510709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209534.46957333043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7309658.0754579427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207594.28934300557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k2655ptQhh3nrPF2T8fR1Ky6KgAmWbVlLqUHnxdOGJV50oFh+pi3Ws7Rp7LmkE6AP6toRC21LC8fV1pC8ig6Q==" saltValue="WtBelbW9Sd3fMWRl0NaLPw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8.3861797011631296E-4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7.7322139606293078E-3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Qex54g9uEvk1D3IgzHxFQoTwaaRP8qBWu4cheIIYssKC1xyb1wx1iPyKEVsfs3WTGZaio/ILcXVhVwKQEFW3WA==" saltValue="tA5TXMh6ipMxZ12XYKarJ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2019-09-02T11:43:13Z</dcterms:modified>
</cp:coreProperties>
</file>