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BRØNDBY AS (V08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<sst xmlns="http://schemas.openxmlformats.org/spreadsheetml/2006/main" count="617" uniqueCount="253">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</sst>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252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180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181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182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MrKnCfgTUodUQV8hIy+9AF0n1Vs1J04WBkWbGkP123K+PKqAd44qa5muWIm+jPKkISySZBPyBHSNLC2VJXBEQ==" saltValue="Q+fGKFsWu7cYQpH5vwSK4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202</v>
      </c>
      <c r="C8" s="113"/>
      <c r="D8" s="114"/>
      <c r="E8" s="1"/>
      <c r="F8" s="1"/>
    </row>
    <row r="9" spans="1:6" ht="15" customHeight="1" x14ac:dyDescent="0.25">
      <c r="A9" s="1"/>
      <c r="B9" s="48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3" t="s">
        <v>227</v>
      </c>
      <c r="C10" s="9">
        <v>11728328</v>
      </c>
      <c r="D10" s="14" t="s">
        <v>3</v>
      </c>
      <c r="E10" s="1"/>
      <c r="F10" s="1"/>
    </row>
    <row r="11" spans="1:6" x14ac:dyDescent="0.25">
      <c r="A11" s="1"/>
      <c r="B11" s="63" t="s">
        <v>228</v>
      </c>
      <c r="C11" s="9">
        <v>59473</v>
      </c>
      <c r="D11" s="14" t="s">
        <v>3</v>
      </c>
      <c r="E11" s="1"/>
      <c r="F11" s="1"/>
    </row>
    <row r="12" spans="1:6" x14ac:dyDescent="0.25">
      <c r="A12" s="1"/>
      <c r="B12" s="63" t="s">
        <v>229</v>
      </c>
      <c r="C12" s="9">
        <v>4274473</v>
      </c>
      <c r="D12" s="14" t="s">
        <v>3</v>
      </c>
      <c r="E12" s="1"/>
      <c r="F12" s="1"/>
    </row>
    <row r="13" spans="1:6" x14ac:dyDescent="0.25">
      <c r="A13" s="1"/>
      <c r="B13" s="63" t="s">
        <v>230</v>
      </c>
      <c r="C13" s="9">
        <v>86777</v>
      </c>
      <c r="D13" s="14" t="s">
        <v>3</v>
      </c>
      <c r="E13" s="1"/>
      <c r="F13" s="1"/>
    </row>
    <row r="14" spans="1:6" x14ac:dyDescent="0.25">
      <c r="A14" s="1"/>
      <c r="B14" s="51" t="s">
        <v>204</v>
      </c>
      <c r="C14" s="12">
        <f>SUM(C10:C13)</f>
        <v>16149051</v>
      </c>
      <c r="D14" s="13" t="s">
        <v>3</v>
      </c>
      <c r="E14" s="1"/>
      <c r="F14" s="1"/>
    </row>
    <row r="15" spans="1:6" x14ac:dyDescent="0.25">
      <c r="A15" s="1"/>
      <c r="B15" s="51" t="s">
        <v>205</v>
      </c>
      <c r="C15" s="12">
        <f>C14*(1+'Fane 12. Nøgletal'!C14)^2</f>
        <v>16255810.599765392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a4Nax8+FZikuK9UGsufppLWOttLjkz8v+B/QPbGvdvm3P9AqTmE1luivnFVG9f5jgWTa+/LmiSwax6YErKrCDQ==" saltValue="RSluDSKFk2d9p3lQZg+1K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220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5"/>
      <c r="C5" s="55"/>
      <c r="D5" s="55"/>
      <c r="E5" s="55"/>
      <c r="F5" s="55"/>
      <c r="G5" s="1"/>
    </row>
    <row r="6" spans="1:7" ht="15" customHeight="1" x14ac:dyDescent="0.25">
      <c r="A6" s="1"/>
      <c r="B6" s="55"/>
      <c r="C6" s="55"/>
      <c r="D6" s="55"/>
      <c r="E6" s="55"/>
      <c r="F6" s="5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232</v>
      </c>
      <c r="C8" s="113"/>
      <c r="D8" s="113"/>
      <c r="E8" s="113"/>
      <c r="F8" s="114"/>
      <c r="G8" s="1"/>
    </row>
    <row r="9" spans="1:7" x14ac:dyDescent="0.25">
      <c r="A9" s="1"/>
      <c r="B9" s="115" t="s">
        <v>233</v>
      </c>
      <c r="C9" s="116"/>
      <c r="D9" s="117"/>
      <c r="E9" s="9">
        <v>258891.66073952615</v>
      </c>
      <c r="F9" s="14" t="s">
        <v>3</v>
      </c>
      <c r="G9" s="1"/>
    </row>
    <row r="10" spans="1:7" x14ac:dyDescent="0.25">
      <c r="A10" s="1"/>
      <c r="B10" s="115" t="s">
        <v>234</v>
      </c>
      <c r="C10" s="116"/>
      <c r="D10" s="117"/>
      <c r="E10" s="9">
        <v>-421921.86163550615</v>
      </c>
      <c r="F10" s="14" t="s">
        <v>3</v>
      </c>
      <c r="G10" s="1"/>
    </row>
    <row r="11" spans="1:7" x14ac:dyDescent="0.25">
      <c r="A11" s="1"/>
      <c r="B11" s="115" t="s">
        <v>235</v>
      </c>
      <c r="C11" s="116"/>
      <c r="D11" s="117"/>
      <c r="E11" s="9">
        <v>638612.28231136501</v>
      </c>
      <c r="F11" s="14" t="s">
        <v>3</v>
      </c>
      <c r="G11" s="1"/>
    </row>
    <row r="12" spans="1:7" x14ac:dyDescent="0.25">
      <c r="A12" s="1"/>
      <c r="B12" s="115" t="s">
        <v>236</v>
      </c>
      <c r="C12" s="116"/>
      <c r="D12" s="117"/>
      <c r="E12" s="9">
        <f>IF(OR(AND(E10&gt;0,E11&lt;0),AND(E11&lt;0,E34&gt;0)),E17+E18,E11)</f>
        <v>638612.28231136501</v>
      </c>
      <c r="F12" s="14" t="s">
        <v>3</v>
      </c>
      <c r="G12" s="1"/>
    </row>
    <row r="13" spans="1:7" x14ac:dyDescent="0.25">
      <c r="A13" s="1"/>
      <c r="B13" s="51"/>
      <c r="C13" s="52"/>
      <c r="D13" s="52"/>
      <c r="E13" s="52"/>
      <c r="F13" s="20"/>
      <c r="G13" s="1"/>
    </row>
    <row r="14" spans="1:7" ht="54.75" customHeight="1" x14ac:dyDescent="0.25">
      <c r="A14" s="1"/>
      <c r="B14" s="101" t="s">
        <v>237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238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239</v>
      </c>
      <c r="C17" s="116"/>
      <c r="D17" s="117"/>
      <c r="E17" s="9">
        <v>-81515.10044799</v>
      </c>
      <c r="F17" s="14" t="s">
        <v>3</v>
      </c>
      <c r="G17" s="1"/>
    </row>
    <row r="18" spans="1:7" x14ac:dyDescent="0.25">
      <c r="A18" s="1"/>
      <c r="B18" s="115" t="s">
        <v>240</v>
      </c>
      <c r="C18" s="116"/>
      <c r="D18" s="117"/>
      <c r="E18" s="9">
        <v>-81515.10044799</v>
      </c>
      <c r="F18" s="14" t="s">
        <v>3</v>
      </c>
      <c r="G18" s="1"/>
    </row>
    <row r="19" spans="1:7" x14ac:dyDescent="0.25">
      <c r="A19" s="1"/>
      <c r="B19" s="51"/>
      <c r="C19" s="52"/>
      <c r="D19" s="52"/>
      <c r="E19" s="52"/>
      <c r="F19" s="20"/>
      <c r="G19" s="1"/>
    </row>
    <row r="20" spans="1:7" ht="30" customHeight="1" x14ac:dyDescent="0.25">
      <c r="A20" s="1"/>
      <c r="B20" s="101" t="s">
        <v>241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0" t="s">
        <v>206</v>
      </c>
      <c r="C22" s="61"/>
      <c r="D22" s="61"/>
      <c r="E22" s="61"/>
      <c r="F22" s="62"/>
      <c r="G22" s="1"/>
    </row>
    <row r="23" spans="1:7" x14ac:dyDescent="0.25">
      <c r="A23" s="1"/>
      <c r="B23" s="57" t="s">
        <v>207</v>
      </c>
      <c r="C23" s="58"/>
      <c r="D23" s="59"/>
      <c r="E23" s="9">
        <v>39801977.736783445</v>
      </c>
      <c r="F23" s="14" t="s">
        <v>3</v>
      </c>
      <c r="G23" s="1"/>
    </row>
    <row r="24" spans="1:7" x14ac:dyDescent="0.25">
      <c r="A24" s="1"/>
      <c r="B24" s="57" t="s">
        <v>208</v>
      </c>
      <c r="C24" s="58"/>
      <c r="D24" s="59"/>
      <c r="E24" s="9">
        <v>42323452</v>
      </c>
      <c r="F24" s="14" t="s">
        <v>3</v>
      </c>
      <c r="G24" s="1"/>
    </row>
    <row r="25" spans="1:7" x14ac:dyDescent="0.25">
      <c r="A25" s="1"/>
      <c r="B25" s="57" t="s">
        <v>34</v>
      </c>
      <c r="C25" s="58"/>
      <c r="D25" s="59"/>
      <c r="E25" s="9">
        <v>0</v>
      </c>
      <c r="F25" s="14" t="s">
        <v>3</v>
      </c>
      <c r="G25" s="1"/>
    </row>
    <row r="26" spans="1:7" x14ac:dyDescent="0.25">
      <c r="A26" s="1"/>
      <c r="B26" s="64" t="s">
        <v>249</v>
      </c>
      <c r="C26" s="65"/>
      <c r="D26" s="66"/>
      <c r="E26" s="45">
        <f>E23-(E24-E25)</f>
        <v>-2521474.2632165551</v>
      </c>
      <c r="F26" s="17" t="s">
        <v>3</v>
      </c>
      <c r="G26" s="1"/>
    </row>
    <row r="27" spans="1:7" x14ac:dyDescent="0.25">
      <c r="A27" s="1"/>
      <c r="B27" s="51"/>
      <c r="C27" s="52"/>
      <c r="D27" s="52"/>
      <c r="E27" s="5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242</v>
      </c>
      <c r="C29" s="113"/>
      <c r="D29" s="113"/>
      <c r="E29" s="113"/>
      <c r="F29" s="114"/>
      <c r="G29" s="1"/>
    </row>
    <row r="30" spans="1:7" x14ac:dyDescent="0.25">
      <c r="A30" s="1"/>
      <c r="B30" s="133" t="s">
        <v>243</v>
      </c>
      <c r="C30" s="134"/>
      <c r="D30" s="135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244</v>
      </c>
      <c r="C33" s="113"/>
      <c r="D33" s="113"/>
      <c r="E33" s="113"/>
      <c r="F33" s="114"/>
      <c r="G33" s="1"/>
    </row>
    <row r="34" spans="1:7" x14ac:dyDescent="0.25">
      <c r="A34" s="1"/>
      <c r="B34" s="137" t="s">
        <v>250</v>
      </c>
      <c r="C34" s="138"/>
      <c r="D34" s="139"/>
      <c r="E34" s="9">
        <v>0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-1882861.9809051901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-470715.49522629753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101" t="s">
        <v>248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GkAxr0rbjOeihGWpMckFaEZMzLqNMs2EFLp9m/FMgCVF3YUsYMpSzEqTmNASJt+fcL/v2MPvJp49P1zGRZBow==" saltValue="536FHE+SP+CYeErlA4NMug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4"/>
      <c r="I9" s="1"/>
    </row>
    <row r="10" spans="1:9" x14ac:dyDescent="0.25">
      <c r="A10" s="1"/>
      <c r="B10" s="68" t="s">
        <v>251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jhAfXBtHBg9R97W41ayYoDY8V5zVNANCH56/lEhLuMRdvWPBKbXVpZa5opIb5U3lykVqR04I/NltmQiDaQhPw==" saltValue="Bl/CItId4XmS8ASqlAUtJ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84</v>
      </c>
      <c r="C8" s="52"/>
      <c r="D8" s="52"/>
      <c r="E8" s="52"/>
      <c r="F8" s="20"/>
      <c r="G8" s="1"/>
    </row>
    <row r="9" spans="1:7" ht="17.25" customHeight="1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1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1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i403mWX1e6SJSKLpKczc8o+/Rab7RWSAuhcU2TJ4qYv6EETIcYsPBlNP6ziIbhqa6MDwY3RBBnz1m6lVUj/7Rg==" saltValue="Ddii5N9wsGo1UW97PuZdL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245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1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49" t="s">
        <v>16</v>
      </c>
      <c r="C17" s="49" t="s">
        <v>11</v>
      </c>
      <c r="D17" s="50"/>
      <c r="E17" s="49" t="s">
        <v>32</v>
      </c>
      <c r="F17" s="54"/>
      <c r="G17" s="1"/>
    </row>
    <row r="18" spans="1:7" x14ac:dyDescent="0.25">
      <c r="A18" s="1"/>
      <c r="B18" s="25" t="s">
        <v>245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1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1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49" t="s">
        <v>16</v>
      </c>
      <c r="C25" s="49" t="s">
        <v>11</v>
      </c>
      <c r="D25" s="50"/>
      <c r="E25" s="49" t="s">
        <v>32</v>
      </c>
      <c r="F25" s="54"/>
      <c r="G25" s="1"/>
    </row>
    <row r="26" spans="1:7" x14ac:dyDescent="0.25">
      <c r="A26" s="1"/>
      <c r="B26" s="25" t="s">
        <v>245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1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1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211</v>
      </c>
      <c r="C32" s="113"/>
      <c r="D32" s="113"/>
      <c r="E32" s="113"/>
      <c r="F32" s="114"/>
      <c r="G32" s="1"/>
    </row>
    <row r="33" spans="1:7" x14ac:dyDescent="0.25">
      <c r="A33" s="1"/>
      <c r="B33" s="49" t="s">
        <v>16</v>
      </c>
      <c r="C33" s="49" t="s">
        <v>11</v>
      </c>
      <c r="D33" s="50"/>
      <c r="E33" s="49" t="s">
        <v>32</v>
      </c>
      <c r="F33" s="54"/>
      <c r="G33" s="1"/>
    </row>
    <row r="34" spans="1:7" x14ac:dyDescent="0.25">
      <c r="A34" s="1"/>
      <c r="B34" s="25" t="s">
        <v>245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1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1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Lo6GyJJbeRfJCcsXLcc87/Z/sOniHREJyf+b8tDEccsZ6GoXvqLHrisj7B4EvX7HhMizByA0BTxoc2D/wARnQ==" saltValue="g4BfzLj4qOqS14kzjWkC8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Oc15CwHVtUgyNyG1lwaSLBvk3p8UfmbQH7AAeSrqnh3cM0qgf6yOXM5PAqlrky/k4/Eh6SyHH7PY5fUZXKetGg==" saltValue="AE+1Medek0fnIv6mEEJCe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17</v>
      </c>
      <c r="C9" s="53" t="s">
        <v>11</v>
      </c>
      <c r="D9" s="54"/>
      <c r="E9" s="53" t="s">
        <v>32</v>
      </c>
      <c r="F9" s="54"/>
      <c r="G9" s="1"/>
    </row>
    <row r="10" spans="1:7" x14ac:dyDescent="0.25">
      <c r="A10" s="1"/>
      <c r="B10" s="25" t="s">
        <v>231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1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3" t="s">
        <v>17</v>
      </c>
      <c r="C16" s="53" t="s">
        <v>11</v>
      </c>
      <c r="D16" s="54"/>
      <c r="E16" s="53" t="s">
        <v>32</v>
      </c>
      <c r="F16" s="54"/>
      <c r="G16" s="1"/>
    </row>
    <row r="17" spans="1:7" x14ac:dyDescent="0.25">
      <c r="A17" s="1"/>
      <c r="B17" s="25" t="s">
        <v>231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1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1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3" t="s">
        <v>17</v>
      </c>
      <c r="C23" s="53" t="s">
        <v>11</v>
      </c>
      <c r="D23" s="54"/>
      <c r="E23" s="53" t="s">
        <v>32</v>
      </c>
      <c r="F23" s="54"/>
      <c r="G23" s="1"/>
    </row>
    <row r="24" spans="1:7" x14ac:dyDescent="0.25">
      <c r="A24" s="1"/>
      <c r="B24" s="25" t="s">
        <v>231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1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1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214</v>
      </c>
      <c r="C29" s="113"/>
      <c r="D29" s="113"/>
      <c r="E29" s="113"/>
      <c r="F29" s="114"/>
      <c r="G29" s="1"/>
    </row>
    <row r="30" spans="1:7" ht="26.25" x14ac:dyDescent="0.25">
      <c r="A30" s="1"/>
      <c r="B30" s="53" t="s">
        <v>17</v>
      </c>
      <c r="C30" s="53" t="s">
        <v>11</v>
      </c>
      <c r="D30" s="54"/>
      <c r="E30" s="53" t="s">
        <v>32</v>
      </c>
      <c r="F30" s="54"/>
      <c r="G30" s="1"/>
    </row>
    <row r="31" spans="1:7" x14ac:dyDescent="0.25">
      <c r="A31" s="1"/>
      <c r="B31" s="25" t="s">
        <v>231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1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1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BbHUENNn1uflM5v8byb7cb4tLGF59zaYHILCVgmmSC8d4aKCa7YFO2anYMNHhdOqHTAKeMgsogJ4DQqkRxGqQ==" saltValue="ZetxB56s7KDe/AGyNOTOD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1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1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1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1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1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9zweAMGueBlcnm/tAi+HOufUmS1+HuCAHl6B+PBnP3xHoSitGWrFAU8MUckm4lGbWTtZY9RrcGUC4gi9+uLXLw==" saltValue="b9x+04cd1AFcsDihdRpHY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x14ac:dyDescent="0.25">
      <c r="A9" s="1"/>
      <c r="B9" s="56" t="s">
        <v>24</v>
      </c>
      <c r="C9" s="7">
        <f>'Fane 3. Omkostninger i ØR2021'!E20</f>
        <v>20854351.324497886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1263044.4664699007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8994.7114920117001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254423.08615887421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-422175.48821313522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-236818.69896643949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-307841.17898463819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20141939.044492546</v>
      </c>
      <c r="D22" s="11" t="s">
        <v>3</v>
      </c>
      <c r="E22" s="1"/>
    </row>
    <row r="23" spans="1:5" ht="15" customHeight="1" x14ac:dyDescent="0.25">
      <c r="A23" s="1"/>
      <c r="B23" s="51" t="s">
        <v>12</v>
      </c>
      <c r="C23" s="52"/>
      <c r="D23" s="20"/>
      <c r="E23" s="1"/>
    </row>
    <row r="24" spans="1:5" ht="15" customHeight="1" x14ac:dyDescent="0.25">
      <c r="A24" s="1"/>
      <c r="B24" s="53" t="s">
        <v>12</v>
      </c>
      <c r="C24" s="10">
        <f>'Fane 6. Ikke-påvirkelige omk.'!C15</f>
        <v>16255810.599765392</v>
      </c>
      <c r="D24" s="11" t="s">
        <v>3</v>
      </c>
      <c r="E24" s="1"/>
    </row>
    <row r="25" spans="1:5" ht="15" customHeight="1" x14ac:dyDescent="0.25">
      <c r="A25" s="1"/>
      <c r="B25" s="51" t="s">
        <v>89</v>
      </c>
      <c r="C25" s="52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2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2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1" t="s">
        <v>30</v>
      </c>
      <c r="C33" s="31">
        <f>SUM(C22,C24,C28,C30,C32)</f>
        <v>36397749.64425794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OwZdvFDXargJjOFFkl1gpvWW3tX25sm0osPcet4jXip0UeNh7Qb1zTwI4TvEhErUz7L7pbAys9XMjRpcWEk7UA==" saltValue="ip60DQ4l4fPxtS77lHJ4g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ht="15" customHeight="1" x14ac:dyDescent="0.25">
      <c r="A9" s="1"/>
      <c r="B9" s="56" t="s">
        <v>134</v>
      </c>
      <c r="C9" s="7">
        <f>'Fane 2.1. Økonomisk ramme 2022'!C22</f>
        <v>20141939.044492546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66468.39884682541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-404168.14886678744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-232848.19665956817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-161650.16693890959</v>
      </c>
      <c r="D15" s="8" t="s">
        <v>3</v>
      </c>
      <c r="E15" s="1"/>
    </row>
    <row r="16" spans="1:5" ht="15" customHeight="1" x14ac:dyDescent="0.25">
      <c r="A16" s="1"/>
      <c r="B16" s="48" t="s">
        <v>20</v>
      </c>
      <c r="C16" s="10">
        <f>SUM(C9:C15)</f>
        <v>19409740.930874106</v>
      </c>
      <c r="D16" s="11" t="s">
        <v>3</v>
      </c>
      <c r="E16" s="1"/>
    </row>
    <row r="17" spans="1:5" x14ac:dyDescent="0.25">
      <c r="A17" s="1"/>
      <c r="B17" s="51" t="s">
        <v>12</v>
      </c>
      <c r="C17" s="52"/>
      <c r="D17" s="20"/>
      <c r="E17" s="1"/>
    </row>
    <row r="18" spans="1:5" ht="15" customHeight="1" x14ac:dyDescent="0.25">
      <c r="A18" s="1"/>
      <c r="B18" s="53" t="s">
        <v>12</v>
      </c>
      <c r="C18" s="10">
        <f>'Fane 6. Ikke-påvirkelige omk.'!C15*(1+'Fane 12. Nøgletal'!C14)</f>
        <v>16309454.774744619</v>
      </c>
      <c r="D18" s="11" t="s">
        <v>3</v>
      </c>
      <c r="E18" s="1"/>
    </row>
    <row r="19" spans="1:5" ht="15" customHeight="1" x14ac:dyDescent="0.25">
      <c r="A19" s="1"/>
      <c r="B19" s="51" t="s">
        <v>89</v>
      </c>
      <c r="C19" s="52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2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-470715.49522629753</v>
      </c>
      <c r="D24" s="11" t="s">
        <v>3</v>
      </c>
      <c r="E24" s="1"/>
    </row>
    <row r="25" spans="1:5" x14ac:dyDescent="0.25">
      <c r="A25" s="1"/>
      <c r="B25" s="36" t="s">
        <v>224</v>
      </c>
      <c r="C25" s="52"/>
      <c r="D25" s="20"/>
      <c r="E25" s="1"/>
    </row>
    <row r="26" spans="1:5" x14ac:dyDescent="0.25">
      <c r="A26" s="1"/>
      <c r="B26" s="67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1" t="s">
        <v>97</v>
      </c>
      <c r="C27" s="12">
        <f>SUM(C16,C18,C22,C24,C26)</f>
        <v>35248480.21039243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Yq7M1aLMPzHB1m6J1zN4YyBDlYQb5ZuQjHQt9mDiqujfHasik0BeGVM/kfUr5vxr9rZB+qwDnI5iuQRiOsv3bw==" saltValue="VxBTsq8wDSZl19s6J0Rj/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135</v>
      </c>
      <c r="C8" s="7">
        <f>'Fane 2.2. Økonomisk ramme 2023'!C16</f>
        <v>19409740.930874106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64052.145071884544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-389475.86151891976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-228944.26379437387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-159783.29502495885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18695589.655607738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omk.'!C15*(1+'Fane 12. Nøgletal'!C14)^2</f>
        <v>16363275.975501277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-470715.49522629753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2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186</v>
      </c>
      <c r="C26" s="12">
        <f>SUM(C15,C17,C21,C23,C25)</f>
        <v>34588150.13588272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IVynvRfS7CF/n5CkjmpG74KoW2EDpdKDF0Aag3BHdc+ob6aaC3jF0JE1Jq/BUpsEMCq1JZ5iZSKPPE8UnbZJrw==" saltValue="d0JG/0PCfddZGG98Dhmy1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188</v>
      </c>
      <c r="C8" s="7">
        <f>'Fane 2.3. Økonomisk ramme 2024'!C15</f>
        <v>18695589.655607738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61695.445863505534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-375145.70202942484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-225105.78426759742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-157937.98331604281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17999095.631858177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omk.'!C15*(1+'Fane 12. Nøgletal'!C14)^3</f>
        <v>16417274.786220433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-470715.49522629753</v>
      </c>
      <c r="D23" s="11" t="s">
        <v>3</v>
      </c>
      <c r="E23" s="1"/>
    </row>
    <row r="24" spans="1:5" x14ac:dyDescent="0.25">
      <c r="A24" s="1"/>
      <c r="B24" s="36" t="s">
        <v>224</v>
      </c>
      <c r="C24" s="52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189</v>
      </c>
      <c r="C26" s="12">
        <f>SUM(C15,C17,C21,C23,C25)</f>
        <v>33945654.922852308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ikSP5LXcYb4qQA/mZUVozSaEUoNz+WNS0fNZW02RuyGt1kqI9WYr4bs03uN2EhUu1sOM+53RRCZvGQpphPEBjA==" saltValue="TRVgGSGFruKOXw78YRTBS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190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223</v>
      </c>
      <c r="C8" s="52"/>
      <c r="D8" s="52"/>
      <c r="E8" s="52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20270263.025212914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1299813.5933999999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9329.4473999999991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263268.75400535756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-436853.49640036549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-238739.11641891321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-312730.88270111143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20854351.324497886</v>
      </c>
      <c r="F20" s="11" t="s">
        <v>3</v>
      </c>
      <c r="G20" s="1"/>
    </row>
    <row r="21" spans="1:7" x14ac:dyDescent="0.25">
      <c r="A21" s="1"/>
      <c r="B21" s="51" t="s">
        <v>12</v>
      </c>
      <c r="C21" s="52"/>
      <c r="D21" s="52"/>
      <c r="E21" s="52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17699882.40819288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2"/>
      <c r="F23" s="52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1" t="s">
        <v>161</v>
      </c>
      <c r="C27" s="52"/>
      <c r="D27" s="52"/>
      <c r="E27" s="52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-81515.10044799</v>
      </c>
      <c r="F28" s="11" t="s">
        <v>3</v>
      </c>
      <c r="G28" s="1"/>
    </row>
    <row r="29" spans="1:7" x14ac:dyDescent="0.25">
      <c r="A29" s="1"/>
      <c r="B29" s="51" t="s">
        <v>246</v>
      </c>
      <c r="C29" s="52"/>
      <c r="D29" s="52"/>
      <c r="E29" s="52"/>
      <c r="F29" s="20"/>
      <c r="G29" s="1"/>
    </row>
    <row r="30" spans="1:7" ht="15.6" customHeight="1" x14ac:dyDescent="0.25">
      <c r="A30" s="1"/>
      <c r="B30" s="94" t="s">
        <v>247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1" t="s">
        <v>29</v>
      </c>
      <c r="C31" s="52"/>
      <c r="D31" s="52"/>
      <c r="E31" s="12">
        <f>E20+E22+E26+E28+E30</f>
        <v>38472718.632242776</v>
      </c>
      <c r="F31" s="13" t="s">
        <v>3</v>
      </c>
      <c r="G31" s="1"/>
    </row>
    <row r="32" spans="1:7" ht="27.75" customHeight="1" x14ac:dyDescent="0.25">
      <c r="A32" s="1"/>
      <c r="B32" s="101" t="s">
        <v>191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IyTJ4oQANSgytl+vQgE945tLfldnf96zQYriagtEETa5w5VdIJwozwUCdUjuqwlBrl4XdlGruhnlEFefNaA/w==" saltValue="rGr9CzLyCkd1OjXI6Eymvg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8887584.3954878915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177751.68790975783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8820447.5829643756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176408.95165928753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8790122.884174142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-39643.084544382946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1993874.2370927196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214887.08073444958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10707414.947544226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9">
        <v>0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214148.29895088452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10621284.501706181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1315671.31923948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238739.11641891324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11840934.948321974</v>
      </c>
      <c r="H35" s="14" t="s">
        <v>3</v>
      </c>
      <c r="I35" s="1"/>
    </row>
    <row r="36" spans="1:9" x14ac:dyDescent="0.25">
      <c r="A36" s="1"/>
      <c r="B36" s="37" t="s">
        <v>192</v>
      </c>
      <c r="C36" s="58"/>
      <c r="D36" s="58"/>
      <c r="E36" s="58"/>
      <c r="F36" s="59"/>
      <c r="G36" s="24">
        <f>SUM('Fane 2.1. Økonomisk ramme 2022'!C10)*(1+'Fane 12. Nøgletal'!C14)</f>
        <v>1267212.5132092515</v>
      </c>
      <c r="H36" s="14" t="s">
        <v>3</v>
      </c>
      <c r="I36" s="1"/>
    </row>
    <row r="37" spans="1:9" x14ac:dyDescent="0.25">
      <c r="A37" s="1"/>
      <c r="B37" s="115" t="s">
        <v>221</v>
      </c>
      <c r="C37" s="116"/>
      <c r="D37" s="116"/>
      <c r="E37" s="116"/>
      <c r="F37" s="117"/>
      <c r="G37" s="9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236818.69896643949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11642409.832978409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232848.19665956817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11447213.189718693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228944.26379437387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198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199</v>
      </c>
      <c r="C54" s="116"/>
      <c r="D54" s="116"/>
      <c r="E54" s="116"/>
      <c r="F54" s="117"/>
      <c r="G54" s="24">
        <f>(G48+G49-G50)*(1+'Fane 12. Nøgletal'!C14)</f>
        <v>11255289.213379871</v>
      </c>
      <c r="H54" s="14" t="s">
        <v>3</v>
      </c>
      <c r="I54" s="1"/>
    </row>
    <row r="55" spans="1:9" x14ac:dyDescent="0.25">
      <c r="A55" s="1"/>
      <c r="B55" s="115" t="s">
        <v>200</v>
      </c>
      <c r="C55" s="116"/>
      <c r="D55" s="116"/>
      <c r="E55" s="116"/>
      <c r="F55" s="117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201</v>
      </c>
      <c r="C56" s="116"/>
      <c r="D56" s="116"/>
      <c r="E56" s="116"/>
      <c r="F56" s="117"/>
      <c r="G56" s="24">
        <f>(G54+G55)*'Fane 12. Nøgletal'!C29</f>
        <v>225105.78426759742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xlWQwOMGzy2spiQyn1iCJYZNsDjmEWaQKi7SaBqj5XflIvJSbzYorUYscaOmpFZ0Qw4LvBzNLRuK6y+OMRrQZQ==" saltValue="7aclBgfTonZJIfrNgIhAvA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8348798.8533735713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75974.069565699509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8377889.6585622309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76238.7958929163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8441948.7622484248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-627558.19077744649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718133.16089181986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74232.956471556347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8601235.8900038041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2778129.8206370776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153729.63914912607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11362588.831563955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9443.2666582799993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312730.88270111149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11194224.69035048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9024.3940399353396</v>
      </c>
      <c r="H36" s="14" t="s">
        <v>3</v>
      </c>
      <c r="I36" s="38"/>
    </row>
    <row r="37" spans="1:9" x14ac:dyDescent="0.25">
      <c r="A37" s="1"/>
      <c r="B37" s="115" t="s">
        <v>193</v>
      </c>
      <c r="C37" s="116"/>
      <c r="D37" s="116"/>
      <c r="E37" s="116"/>
      <c r="F37" s="117"/>
      <c r="G37" s="9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307841.17898463819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10922308.57695335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9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161650.16693890959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10796168.582767488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9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159783.29502495885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194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195</v>
      </c>
      <c r="C54" s="116"/>
      <c r="D54" s="116"/>
      <c r="E54" s="116"/>
      <c r="F54" s="117"/>
      <c r="G54" s="24">
        <f>(G48+G49-G50)*(1+'Fane 12. Nøgletal'!C14)</f>
        <v>10671485.359192081</v>
      </c>
      <c r="H54" s="14" t="s">
        <v>3</v>
      </c>
      <c r="I54" s="1"/>
    </row>
    <row r="55" spans="1:9" x14ac:dyDescent="0.25">
      <c r="A55" s="1"/>
      <c r="B55" s="115" t="s">
        <v>196</v>
      </c>
      <c r="C55" s="116"/>
      <c r="D55" s="116"/>
      <c r="E55" s="116"/>
      <c r="F55" s="117"/>
      <c r="G55" s="9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197</v>
      </c>
      <c r="C56" s="116"/>
      <c r="D56" s="116"/>
      <c r="E56" s="116"/>
      <c r="F56" s="117"/>
      <c r="G56" s="24">
        <f>(G54+G55)*'Fane 12. Nøgletal'!C24</f>
        <v>157937.98331604281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nLgx5gIDXW7+TVuGuf7x3yBi84Ga0FWqhtBDAVlM/3KQH/pIKnLHB5aoOQfh/5XHPrBP5dJUTHbqwrhpx/cKmQ==" saltValue="HcsphdK6meE7vrB2RQ2t2g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0.02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0.02</v>
      </c>
      <c r="H10" s="14"/>
      <c r="I10" s="1"/>
    </row>
    <row r="11" spans="1:9" x14ac:dyDescent="0.25">
      <c r="A11" s="1"/>
      <c r="B11" s="51"/>
      <c r="C11" s="52"/>
      <c r="D11" s="52"/>
      <c r="E11" s="52"/>
      <c r="F11" s="52"/>
      <c r="G11" s="52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MQhJIgOQsjNKlCeNybp1ZP6HkvvfIFOww2M9g+oaPCYQVQfghlOwV9Lv6TQbNKG4XPixYADVsHXzpuWsFK56oA==" saltValue="6DxUSg1N1Vj6TcTN04wK9Q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2021-09-06T09:54:43Z</dcterms:modified>
</cp:coreProperties>
</file>