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vendborg Vand AS (V17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0" i="11" l="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1" i="37" s="1"/>
  <c r="C12" i="37" s="1"/>
  <c r="C10" i="2" s="1"/>
  <c r="G11" i="11"/>
  <c r="E11" i="21" l="1"/>
  <c r="C11" i="21"/>
  <c r="E11" i="29"/>
  <c r="C11" i="29"/>
  <c r="C13" i="19"/>
  <c r="C14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<sst xmlns="http://schemas.openxmlformats.org/spreadsheetml/2006/main" count="589" uniqueCount="242">
  <si>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</si>
  <si>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</si>
  <si>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</si>
  <si>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</si>
  <si>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</si>
  <si>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</si>
  <si>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</si>
  <si>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</si>
  <si>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</si>
  <si>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</si>
  <si>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</si>
  <si>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</si>
  <si>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</si>
  <si>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</si>
  <si>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</si>
  <si>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</si>
  <si>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</si>
  <si>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</si>
  <si>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</si>
  <si>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</si>
  <si>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</si>
  <si>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</si>
  <si>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</si>
  <si>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</si>
  <si>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</si>
  <si>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</si>
  <si>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</si>
  <si>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</si>
  <si>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</si>
  <si>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</si>
  <si>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</si>
  <si>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</si>
  <si>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</si>
  <si>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</si>
  <si>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</si>
  <si>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</si>
  <si>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</si>
  <si>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</si>
  <si>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</si>
  <si>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</si>
  <si>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</si>
  <si>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</si>
  <si>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</si>
  <si>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</si>
  <si>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</si>
  <si>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</si>
  <si>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</si>
  <si>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</si>
  <si>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</si>
  <si>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</si>
  <si>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</si>
  <si>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</si>
  <si>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</si>
  <si>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</si>
  <si>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</si>
  <si>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</si>
  <si>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</si>
  <si>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</si>
  <si>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</si>
  <si>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</si>
  <si>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</si>
  <si>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</si>
  <si>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</si>
  <si>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</si>
  <si>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</si>
  <si>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</si>
  <si>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</si>
  <si>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</si>
  <si>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</si>
  <si>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</si>
  <si>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</si>
  <si>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</si>
  <si>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</si>
  <si>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</si>
  <si>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</si>
  <si>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</si>
  <si>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</si>
  <si>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</si>
  <si>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</si>
  <si>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</si>
  <si>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</si>
  <si>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</si>
  <si>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</si>
  <si>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</si>
  <si>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</si>
  <si>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</si>
  <si>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</si>
  <si>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</si>
  <si>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</si>
  <si>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</si>
  <si>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</si>
  <si>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</si>
  <si>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</si>
  <si>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</si>
  <si>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</si>
  <si>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</si>
  <si>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</si>
  <si>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</si>
  <si>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</si>
  <si>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</si>
  <si>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</si>
  <si>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</si>
  <si>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</si>
  <si>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</si>
  <si>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</si>
  <si>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</si>
  <si>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</si>
  <si>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</si>
  <si>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</si>
  <si>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</si>
  <si>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</si>
  <si>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</si>
  <si>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</si>
  <si>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</si>
  <si>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</si>
  <si>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</si>
  <si>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</si>
  <si>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</si>
  <si>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</si>
  <si>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</si>
  <si>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</si>
  <si>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</si>
  <si>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</si>
  <si>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</si>
  <si>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</si>
  <si>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</si>
  <si>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</si>
  <si>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</si>
  <si>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</si>
  <si>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</si>
  <si>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</si>
  <si>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</si>
  <si>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</si>
  <si>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</si>
  <si>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</si>
  <si>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</si>
  <si>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</si>
  <si>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</si>
  <si>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</si>
  <si>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</si>
  <si>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</si>
  <si>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</si>
  <si>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</si>
  <si>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</si>
  <si>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</si>
  <si>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</si>
  <si>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</si>
  <si>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</si>
  <si>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</si>
  <si>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</si>
  <si>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</si>
  <si>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</si>
  <si>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</si>
  <si>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</si>
  <si>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</si>
  <si>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</si>
  <si>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</si>
  <si>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</si>
  <si>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</si>
  <si>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</si>
  <si>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</si>
  <si>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</si>
  <si>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</si>
  <si>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</si>
  <si>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</si>
  <si>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</si>
  <si>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</si>
  <si>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</si>
  <si>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</si>
  <si>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</si>
  <si>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</si>
  <si>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</si>
  <si>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</si>
  <si>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</si>
  <si>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</si>
  <si>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</si>
  <si>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</si>
  <si>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</si>
  <si>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</si>
  <si>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</si>
  <si>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</si>
  <si>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</si>
  <si>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</si>
  <si>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</si>
  <si>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</si>
  <si>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</si>
  <si>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</si>
  <si>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</si>
  <si>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</si>
  <si>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</si>
  <si>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</si>
  <si>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</si>
  <si>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</si>
  <si>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</si>
  <si>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</si>
  <si>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</si>
  <si>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</si>
  <si>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</si>
  <si>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</si>
  <si>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</si>
  <si>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</si>
  <si>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</si>
  <si>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</si>
  <si>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</si>
  <si>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</si>
  <si>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</si>
  <si>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</si>
  <si>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</si>
  <si>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</si>
  <si>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</si>
  <si>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</si>
  <si>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</si>
  <si>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</si>
  <si>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</si>
  <si>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</si>
  <si>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</si>
  <si>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</si>
  <si>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</si>
  <si>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</si>
  <si>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</si>
  <si>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</si>
  <si>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</si>
  <si>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</si>
  <si>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</si>
  <si>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</si>
  <si>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</si>
  <si>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</si>
  <si>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</si>
  <si>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</si>
  <si>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</si>
  <si>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</si>
  <si>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</si>
  <si>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</si>
  <si>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</si>
  <si>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</si>
  <si>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</si>
  <si>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</si>
  <si>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Ingen engangstillæg</t>
  </si>
  <si>
    <t>Ø 50mm &lt; Ledningsnet ≤ Ø110 mm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</si>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</sst>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68" t="s">
        <v>192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56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22</v>
      </c>
      <c r="D14" s="63" t="s">
        <v>177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55</v>
      </c>
      <c r="D15" s="63" t="s">
        <v>133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57</v>
      </c>
      <c r="D16" s="63" t="s">
        <v>134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224</v>
      </c>
      <c r="D17" s="63" t="s">
        <v>66</v>
      </c>
      <c r="E17" s="64"/>
      <c r="F17" s="64"/>
      <c r="G17" s="65"/>
      <c r="H17" s="1"/>
      <c r="I17" s="1"/>
    </row>
    <row r="18" spans="1:9" x14ac:dyDescent="0.25">
      <c r="A18" s="1"/>
      <c r="B18" s="1"/>
      <c r="C18" s="34" t="s">
        <v>196</v>
      </c>
      <c r="D18" s="69" t="s">
        <v>162</v>
      </c>
      <c r="E18" s="70"/>
      <c r="F18" s="70"/>
      <c r="G18" s="71"/>
      <c r="H18" s="1"/>
      <c r="I18" s="1"/>
    </row>
    <row r="19" spans="1:9" x14ac:dyDescent="0.25">
      <c r="A19" s="1"/>
      <c r="B19" s="1"/>
      <c r="C19" s="34" t="s">
        <v>197</v>
      </c>
      <c r="D19" s="69" t="s">
        <v>163</v>
      </c>
      <c r="E19" s="70"/>
      <c r="F19" s="70"/>
      <c r="G19" s="71"/>
      <c r="H19" s="1"/>
      <c r="I19" s="1"/>
    </row>
    <row r="20" spans="1:9" x14ac:dyDescent="0.25">
      <c r="A20" s="1"/>
      <c r="B20" s="1"/>
      <c r="C20" s="34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198</v>
      </c>
      <c r="D21" s="60" t="s">
        <v>17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140</v>
      </c>
      <c r="D22" s="54" t="s">
        <v>161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8</v>
      </c>
      <c r="D23" s="54" t="s">
        <v>225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9</v>
      </c>
      <c r="D24" s="54" t="s">
        <v>58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199</v>
      </c>
      <c r="D25" s="54" t="s">
        <v>141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200</v>
      </c>
      <c r="D26" s="54" t="s">
        <v>142</v>
      </c>
      <c r="E26" s="55"/>
      <c r="F26" s="55"/>
      <c r="G26" s="56"/>
      <c r="H26" s="1"/>
      <c r="I26" s="1"/>
    </row>
    <row r="27" spans="1:9" x14ac:dyDescent="0.25">
      <c r="A27" s="1"/>
      <c r="B27" s="1"/>
      <c r="C27" s="6" t="s">
        <v>201</v>
      </c>
      <c r="D27" s="54" t="s">
        <v>59</v>
      </c>
      <c r="E27" s="55"/>
      <c r="F27" s="55"/>
      <c r="G27" s="56"/>
      <c r="H27" s="1"/>
      <c r="I27" s="1"/>
    </row>
    <row r="28" spans="1:9" x14ac:dyDescent="0.25">
      <c r="A28" s="1"/>
      <c r="B28" s="1"/>
      <c r="C28" s="6" t="s">
        <v>183</v>
      </c>
      <c r="D28" s="54" t="s">
        <v>60</v>
      </c>
      <c r="E28" s="55"/>
      <c r="F28" s="55"/>
      <c r="G28" s="56"/>
      <c r="H28" s="1"/>
      <c r="I28" s="1"/>
    </row>
    <row r="29" spans="1:9" x14ac:dyDescent="0.25">
      <c r="A29" s="1"/>
      <c r="B29" s="1"/>
      <c r="C29" s="6" t="s">
        <v>61</v>
      </c>
      <c r="D29" s="51" t="s">
        <v>11</v>
      </c>
      <c r="E29" s="52"/>
      <c r="F29" s="52"/>
      <c r="G29" s="53"/>
      <c r="H29" s="1"/>
      <c r="I29" s="1"/>
    </row>
    <row r="30" spans="1:9" x14ac:dyDescent="0.25">
      <c r="A30" s="1"/>
      <c r="B30" s="1"/>
      <c r="C30" s="6" t="s">
        <v>62</v>
      </c>
      <c r="D30" s="57" t="s">
        <v>184</v>
      </c>
      <c r="E30" s="58"/>
      <c r="F30" s="58"/>
      <c r="G30" s="5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/uywUJeeeqTd32ocFgZfX74THfD1kt/Nw5dMu7tJbWqxY6dI6Nh1+aFSo96KUSlVDSVvR061S5QBUvNng308eg==" saltValue="q4AtDDX+OQsH9IblrMifCw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12320223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46266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172541</v>
      </c>
      <c r="D12" s="14" t="s">
        <v>3</v>
      </c>
      <c r="E12" s="1"/>
      <c r="F12" s="1"/>
    </row>
    <row r="13" spans="1:6" x14ac:dyDescent="0.25">
      <c r="A13" s="1"/>
      <c r="B13" s="46" t="s">
        <v>71</v>
      </c>
      <c r="C13" s="12">
        <f>SUM(C10:C12)</f>
        <v>12539030</v>
      </c>
      <c r="D13" s="13" t="s">
        <v>3</v>
      </c>
      <c r="E13" s="1"/>
      <c r="F13" s="1"/>
    </row>
    <row r="14" spans="1:6" x14ac:dyDescent="0.25">
      <c r="A14" s="1"/>
      <c r="B14" s="46" t="s">
        <v>72</v>
      </c>
      <c r="C14" s="12">
        <f>C13*(1+'Fane 14. Nøgletal'!C12)^2</f>
        <v>13037934.054152701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n8PkA8baamGwRwjxwZwAfcYyXdptutDq44LlEg0XAg456bhuBglGK5TVcG4ulPqGLgeJYyI4cuHO9ZI1momTCw==" saltValue="SvgbL1IupaKmbqA6q0ltd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205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-1982101.0616666668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-431646.1987843141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-2413747.2604509806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6" t="s">
        <v>188</v>
      </c>
      <c r="C11" s="87"/>
      <c r="D11" s="87"/>
      <c r="E11" s="87"/>
      <c r="F11" s="8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40714558.1979362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39255577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1458981.1979361996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6" t="s">
        <v>189</v>
      </c>
      <c r="C20" s="87"/>
      <c r="D20" s="87"/>
      <c r="E20" s="87"/>
      <c r="F20" s="8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40449962.624783583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41344066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-894103.37521641701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240</v>
      </c>
      <c r="C31" s="96"/>
      <c r="D31" s="96"/>
      <c r="E31" s="96"/>
      <c r="F31" s="97"/>
      <c r="G31" s="1"/>
    </row>
    <row r="32" spans="1:7" x14ac:dyDescent="0.25">
      <c r="A32" s="1"/>
      <c r="B32" s="106" t="s">
        <v>241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-477383.03125739051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-894103.37521641701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-447051.68760820851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zXgSeIbErfl3ZRPeNTxOJczpcIbWPiVGOIvhD5E+gYGCtIZ/em1RcC5XauWmkE51jEpJIvMHvQi32FTR1vOSBw==" saltValue="n/IdqdJWLe4F4msIvJRRyw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228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92" t="s">
        <v>164</v>
      </c>
      <c r="C9" s="93"/>
      <c r="D9" s="94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36220.979980450997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36220.979980450997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6a48SpBZs8Ds3/s/WtUT1NkpgOCVwBTv26ribsaRAXsrRBPcHXhxg5OlVQDLjRA1JNZHAnT8a9Je4GG9hOvOw==" saltValue="naenlrYW4/1mBqiw2kBKV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ht="26.25" x14ac:dyDescent="0.25">
      <c r="A10" s="1"/>
      <c r="B10" s="115" t="s">
        <v>238</v>
      </c>
      <c r="C10" s="116">
        <v>75</v>
      </c>
      <c r="D10" s="9">
        <v>1309496.6000000001</v>
      </c>
      <c r="E10" s="9">
        <f>IFERROR(D10/C10,0)</f>
        <v>17459.954666666668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5" t="s">
        <v>231</v>
      </c>
      <c r="C11" s="96"/>
      <c r="D11" s="97"/>
      <c r="E11" s="12">
        <f>SUM(E10:E10)</f>
        <v>17459.954666666668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psg9PQvAMznIzh0jueJ9+421IaBXLFYGuWOkLc4FNw3LeG/wQlnoooCcvZ8EcUu4hDeUDG9W8YxtDBjduee8EQ==" saltValue="LGFSyypkKYD0AxzE+3mT0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239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17459.954666666668</v>
      </c>
      <c r="F10" s="14" t="s">
        <v>3</v>
      </c>
      <c r="G10" s="1"/>
    </row>
    <row r="11" spans="1:7" x14ac:dyDescent="0.25">
      <c r="A11" s="1"/>
      <c r="B11" s="46" t="s">
        <v>63</v>
      </c>
      <c r="C11" s="12">
        <f>SUM(C10:C10)</f>
        <v>0</v>
      </c>
      <c r="D11" s="13" t="s">
        <v>3</v>
      </c>
      <c r="E11" s="12">
        <f>SUM(E10:E10)</f>
        <v>17459.954666666668</v>
      </c>
      <c r="F11" s="13" t="s">
        <v>3</v>
      </c>
      <c r="G11" s="1"/>
    </row>
    <row r="12" spans="1:7" x14ac:dyDescent="0.25">
      <c r="A12" s="1"/>
      <c r="B12" s="46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17803.915773600002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yTqcS8af5YihmmupDe8nsCgeQHV3EGRsm+XK7PFoZwrLYvKjL++oUEqs+kBlEuS8rODOHovs5ribqOVc3flS5Q==" saltValue="oc9nz/S0yUV9WMaI4nZgI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237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237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237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237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ah3kv/xITdeCb3BWPLVVHNBa01O9HS+ySQWIhgjHv1ybBKezrljRO3nUi0W5LfBQQ8L9dYiuzhGBPOmOhfAKag==" saltValue="cxaTtfSPrE9+KhK9Cbb7b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208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YifgLzCI7Zp2w3nD3GD4gngsfZY20PSUsqlf7IbTljxAxAqSwJmvRkxuv9cF7201dvl7QdZaez0nnMLSlSyguQ==" saltValue="Ht81gijQKUev0F6NRMPzL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209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PvlWnxkvGgaWG4tlFIHkyUWC3lzRhd3PNqskVSR9QZeojLzn/9gVITcL/RmXaiBaAoUFpX1VVs1x/xMTWmIrw==" saltValue="7tqRIx7jQK7OVR7nPDrQB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-744848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744848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0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3y9RUo8U8Zc2mj8Ev/6wDeltDLNruM7/Jc2xyxRennpbhv35K77tbhYZ5DtwGWh0hSRNsP20TucR9fXlFlcpSw==" saltValue="j19Uh1wvPcB2BdIz0s6Oo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2" t="s">
        <v>54</v>
      </c>
      <c r="C3" s="82"/>
      <c r="D3" s="1"/>
    </row>
    <row r="4" spans="1:4" ht="25.5" customHeight="1" x14ac:dyDescent="0.25">
      <c r="A4" s="1"/>
      <c r="B4" s="82"/>
      <c r="C4" s="8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1H1qKZhy0DiQZxMPrZxi+PT1pJRSLEoIhUCSQ0SIrWhxeF/BHYeJMJe/vQudXvINYpjR2wdLHIudEko2na0pUA==" saltValue="Z4gwAahZvrpnypqhxiLqTg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ØR2019'!E22</f>
        <v>27214525.007408552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17803.915773600002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460276.2097659444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-509538.89204792079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-252617.50663332769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-142747.03997600058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26787701.69429085</v>
      </c>
      <c r="D20" s="11" t="s">
        <v>3</v>
      </c>
      <c r="E20" s="1"/>
    </row>
    <row r="21" spans="1:5" ht="15" customHeight="1" x14ac:dyDescent="0.25">
      <c r="A21" s="1"/>
      <c r="B21" s="46" t="s">
        <v>17</v>
      </c>
      <c r="C21" s="47"/>
      <c r="D21" s="22"/>
      <c r="E21" s="1"/>
    </row>
    <row r="22" spans="1:5" ht="15" customHeight="1" x14ac:dyDescent="0.25">
      <c r="A22" s="1"/>
      <c r="B22" s="40" t="s">
        <v>17</v>
      </c>
      <c r="C22" s="10">
        <f>'Fane 6. Ikke-påvirkelige omk.'!C14</f>
        <v>13037934.054152701</v>
      </c>
      <c r="D22" s="11" t="s">
        <v>3</v>
      </c>
      <c r="E22" s="1"/>
    </row>
    <row r="23" spans="1:5" ht="15" customHeight="1" x14ac:dyDescent="0.25">
      <c r="A23" s="1"/>
      <c r="B23" s="46" t="s">
        <v>142</v>
      </c>
      <c r="C23" s="47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6" t="s">
        <v>11</v>
      </c>
      <c r="C27" s="47"/>
      <c r="D27" s="22"/>
      <c r="E27" s="1"/>
    </row>
    <row r="28" spans="1:5" ht="15" customHeight="1" x14ac:dyDescent="0.25">
      <c r="A28" s="1"/>
      <c r="B28" s="40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46" t="s">
        <v>53</v>
      </c>
      <c r="C29" s="47"/>
      <c r="D29" s="22"/>
      <c r="E29" s="1"/>
    </row>
    <row r="30" spans="1:5" x14ac:dyDescent="0.25">
      <c r="A30" s="1"/>
      <c r="B30" s="40" t="s">
        <v>218</v>
      </c>
      <c r="C30" s="10">
        <f>'Fane 7. Kontrol af ØR2018'!E32</f>
        <v>-477383.03125739051</v>
      </c>
      <c r="D30" s="11" t="s">
        <v>3</v>
      </c>
      <c r="E30" s="1"/>
    </row>
    <row r="31" spans="1:5" x14ac:dyDescent="0.25">
      <c r="A31" s="1"/>
      <c r="B31" s="46" t="s">
        <v>225</v>
      </c>
      <c r="C31" s="47"/>
      <c r="D31" s="22"/>
      <c r="E31" s="1"/>
    </row>
    <row r="32" spans="1:5" x14ac:dyDescent="0.25">
      <c r="A32" s="1"/>
      <c r="B32" s="40" t="s">
        <v>226</v>
      </c>
      <c r="C32" s="10">
        <f>'Fane 8. Korrektioner'!E10</f>
        <v>36220.979980450997</v>
      </c>
      <c r="D32" s="11" t="s">
        <v>3</v>
      </c>
      <c r="E32" s="1"/>
    </row>
    <row r="33" spans="1:5" x14ac:dyDescent="0.25">
      <c r="A33" s="1"/>
      <c r="B33" s="46" t="s">
        <v>35</v>
      </c>
      <c r="C33" s="33">
        <f>SUM(C20,C22,C26,C28,C30,C32)</f>
        <v>39384473.697166614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S7oZSpuS4/6dI4TjnMofad7zpcPmkRHAzUIzDNga+3hDTWiDtNS6ZtTCywgH2F3XrmKoYuAGi1sAl1lY0iTeIQ==" saltValue="E/WrGK/wqMtmiI8j4ihr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2020'!C20</f>
        <v>26787701.69429085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527717.72337752976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-502598.74356650311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-252442.19008372416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-469834.25648834067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26090544.227529813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omk.'!C14*(1+'Fane 14. Nøgletal'!C12)</f>
        <v>13294781.35501951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-447051.68760820851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38938273.894941106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E43poSPUfRZ2CmXusHOiuHF56FZ8cLCtVO8LyyRWSO4PA4dwNNLeH4kAP7AiEC8L+acE+WlIrByQJ5gIwh5NnQ==" saltValue="C29qiAmLDfRSOyaUeaifD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36</v>
      </c>
      <c r="C8" s="7">
        <f>'Fane 2.2. Økonomisk ramme 2021'!C16</f>
        <v>26090544.227529813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513983.72128233727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-489518.46998197306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-252266.99520380609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-465483.83558707207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25397258.6480393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omk.'!C14*(1+'Fane 14. Nøgletal'!C12)^2</f>
        <v>13556688.547713395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-447051.68760820851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38506895.508144483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IV5trgkqQIsSlsIpTizfCKB0KuXrk9hHJOdn0KOc5/+huYJHKMQOubw7dSAPOZFqCB4UgtRIVkXVBDUVBYre6A==" saltValue="1mC8kG7j64hCIbuYLY34f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2.3. Økonomisk ramme 2022'!C15</f>
        <v>25397258.6480393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500325.99536637421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-476510.84188601852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-252091.92190913466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-461173.69732113031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24707808.182289392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omk.'!C14*(1+'Fane 14. Nøgletal'!C12)^3</f>
        <v>13823755.312103348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38531563.494392738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ikFMwy7LJpXhW9cOCo4qgTUWvHOYqZLHKRbLOTqlMEanxhLffLOcUVeW48ll9uea129upireKrLBUEAmgT/tQ==" saltValue="cCMsxaY5gd4mf+AXQ+3gh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221</v>
      </c>
      <c r="C3" s="82"/>
      <c r="D3" s="82"/>
      <c r="E3" s="82"/>
      <c r="F3" s="82"/>
      <c r="G3" s="1"/>
    </row>
    <row r="4" spans="1:7" ht="29.2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3" t="s">
        <v>81</v>
      </c>
      <c r="C9" s="84"/>
      <c r="D9" s="85"/>
      <c r="E9" s="7">
        <v>27581852.404019341</v>
      </c>
      <c r="F9" s="8" t="s">
        <v>3</v>
      </c>
      <c r="G9" s="1"/>
    </row>
    <row r="10" spans="1:7" x14ac:dyDescent="0.25">
      <c r="A10" s="1"/>
      <c r="B10" s="83" t="s">
        <v>82</v>
      </c>
      <c r="C10" s="84"/>
      <c r="D10" s="85"/>
      <c r="E10" s="7">
        <v>0</v>
      </c>
      <c r="F10" s="8" t="s">
        <v>3</v>
      </c>
      <c r="G10" s="1"/>
    </row>
    <row r="11" spans="1:7" x14ac:dyDescent="0.25">
      <c r="A11" s="1"/>
      <c r="B11" s="83" t="s">
        <v>83</v>
      </c>
      <c r="C11" s="84"/>
      <c r="D11" s="85"/>
      <c r="E11" s="7">
        <v>-977191.02860361687</v>
      </c>
      <c r="F11" s="8" t="s">
        <v>3</v>
      </c>
      <c r="G11" s="1"/>
    </row>
    <row r="12" spans="1:7" x14ac:dyDescent="0.25">
      <c r="A12" s="1"/>
      <c r="B12" s="74" t="s">
        <v>67</v>
      </c>
      <c r="C12" s="75"/>
      <c r="D12" s="76"/>
      <c r="E12" s="7">
        <v>0</v>
      </c>
      <c r="F12" s="8" t="s">
        <v>3</v>
      </c>
      <c r="G12" s="1"/>
    </row>
    <row r="13" spans="1:7" x14ac:dyDescent="0.25">
      <c r="A13" s="1"/>
      <c r="B13" s="74" t="s">
        <v>68</v>
      </c>
      <c r="C13" s="75"/>
      <c r="D13" s="76"/>
      <c r="E13" s="9">
        <v>1054532.4183</v>
      </c>
      <c r="F13" s="8" t="s">
        <v>3</v>
      </c>
      <c r="G13" s="1"/>
    </row>
    <row r="14" spans="1:7" x14ac:dyDescent="0.25">
      <c r="A14" s="1"/>
      <c r="B14" s="74" t="s">
        <v>41</v>
      </c>
      <c r="C14" s="75"/>
      <c r="D14" s="76"/>
      <c r="E14" s="9">
        <v>0</v>
      </c>
      <c r="F14" s="8" t="s">
        <v>3</v>
      </c>
      <c r="G14" s="1"/>
    </row>
    <row r="15" spans="1:7" x14ac:dyDescent="0.25">
      <c r="A15" s="1"/>
      <c r="B15" s="74" t="s">
        <v>40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74" t="s">
        <v>43</v>
      </c>
      <c r="C16" s="75"/>
      <c r="D16" s="76"/>
      <c r="E16" s="9">
        <v>0</v>
      </c>
      <c r="F16" s="8" t="s">
        <v>3</v>
      </c>
      <c r="G16" s="1"/>
    </row>
    <row r="17" spans="1:7" x14ac:dyDescent="0.25">
      <c r="A17" s="1"/>
      <c r="B17" s="74" t="s">
        <v>42</v>
      </c>
      <c r="C17" s="75"/>
      <c r="D17" s="76"/>
      <c r="E17" s="9">
        <v>0</v>
      </c>
      <c r="F17" s="8" t="s">
        <v>3</v>
      </c>
      <c r="G17" s="1"/>
    </row>
    <row r="18" spans="1:7" x14ac:dyDescent="0.25">
      <c r="A18" s="1"/>
      <c r="B18" s="74" t="s">
        <v>26</v>
      </c>
      <c r="C18" s="75"/>
      <c r="D18" s="76"/>
      <c r="E18" s="9">
        <f>SUM(E9:E17)*'Fane 14. Nøgletal'!C11</f>
        <v>467440.37511379569</v>
      </c>
      <c r="F18" s="8" t="s">
        <v>3</v>
      </c>
      <c r="G18" s="1"/>
    </row>
    <row r="19" spans="1:7" x14ac:dyDescent="0.25">
      <c r="A19" s="1"/>
      <c r="B19" s="74" t="s">
        <v>10</v>
      </c>
      <c r="C19" s="75"/>
      <c r="D19" s="76"/>
      <c r="E19" s="9">
        <f>-SUM(E9:E18)*'Fane 5. Individuelt eff. krav'!G10</f>
        <v>-517524.94727811369</v>
      </c>
      <c r="F19" s="8" t="s">
        <v>3</v>
      </c>
      <c r="G19" s="1"/>
    </row>
    <row r="20" spans="1:7" x14ac:dyDescent="0.25">
      <c r="A20" s="1"/>
      <c r="B20" s="74" t="s">
        <v>38</v>
      </c>
      <c r="C20" s="75"/>
      <c r="D20" s="76"/>
      <c r="E20" s="9">
        <f>-'Fane 4.1. Gen. krav - drift'!G20</f>
        <v>-253489.00182159033</v>
      </c>
      <c r="F20" s="8" t="s">
        <v>3</v>
      </c>
      <c r="G20" s="1"/>
    </row>
    <row r="21" spans="1:7" x14ac:dyDescent="0.25">
      <c r="A21" s="1"/>
      <c r="B21" s="74" t="s">
        <v>39</v>
      </c>
      <c r="C21" s="75"/>
      <c r="D21" s="76"/>
      <c r="E21" s="9">
        <f>-'Fane 4.2. Gen. krav - anlæg'!G19</f>
        <v>-141095.21232126656</v>
      </c>
      <c r="F21" s="8" t="s">
        <v>3</v>
      </c>
      <c r="G21" s="1"/>
    </row>
    <row r="22" spans="1:7" x14ac:dyDescent="0.25">
      <c r="A22" s="1"/>
      <c r="B22" s="89" t="s">
        <v>28</v>
      </c>
      <c r="C22" s="90"/>
      <c r="D22" s="91"/>
      <c r="E22" s="10">
        <f>SUM(E9:E21)</f>
        <v>27214525.007408552</v>
      </c>
      <c r="F22" s="11" t="s">
        <v>3</v>
      </c>
      <c r="G22" s="1"/>
    </row>
    <row r="23" spans="1:7" x14ac:dyDescent="0.25">
      <c r="A23" s="1"/>
      <c r="B23" s="77" t="s">
        <v>17</v>
      </c>
      <c r="C23" s="78"/>
      <c r="D23" s="78"/>
      <c r="E23" s="47"/>
      <c r="F23" s="22"/>
      <c r="G23" s="1"/>
    </row>
    <row r="24" spans="1:7" x14ac:dyDescent="0.25">
      <c r="A24" s="1"/>
      <c r="B24" s="79" t="s">
        <v>17</v>
      </c>
      <c r="C24" s="80"/>
      <c r="D24" s="81"/>
      <c r="E24" s="10">
        <v>12218107.196082527</v>
      </c>
      <c r="F24" s="11" t="s">
        <v>3</v>
      </c>
      <c r="G24" s="1"/>
    </row>
    <row r="25" spans="1:7" x14ac:dyDescent="0.2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25">
      <c r="A26" s="1"/>
      <c r="B26" s="92" t="s">
        <v>132</v>
      </c>
      <c r="C26" s="93"/>
      <c r="D26" s="94"/>
      <c r="E26" s="10">
        <v>57372.04109326702</v>
      </c>
      <c r="F26" s="11" t="s">
        <v>3</v>
      </c>
      <c r="G26" s="1"/>
    </row>
    <row r="27" spans="1:7" x14ac:dyDescent="0.25">
      <c r="A27" s="1"/>
      <c r="B27" s="46" t="s">
        <v>11</v>
      </c>
      <c r="C27" s="47"/>
      <c r="D27" s="47"/>
      <c r="E27" s="47"/>
      <c r="F27" s="22"/>
      <c r="G27" s="1"/>
    </row>
    <row r="28" spans="1:7" x14ac:dyDescent="0.25">
      <c r="A28" s="1"/>
      <c r="B28" s="79" t="s">
        <v>19</v>
      </c>
      <c r="C28" s="80"/>
      <c r="D28" s="81"/>
      <c r="E28" s="10">
        <v>0</v>
      </c>
      <c r="F28" s="11" t="s">
        <v>3</v>
      </c>
      <c r="G28" s="1"/>
    </row>
    <row r="29" spans="1:7" x14ac:dyDescent="0.25">
      <c r="A29" s="1"/>
      <c r="B29" s="46" t="s">
        <v>160</v>
      </c>
      <c r="C29" s="47"/>
      <c r="D29" s="47"/>
      <c r="E29" s="47"/>
      <c r="F29" s="22"/>
      <c r="G29" s="1"/>
    </row>
    <row r="30" spans="1:7" x14ac:dyDescent="0.25">
      <c r="A30" s="1"/>
      <c r="B30" s="79" t="s">
        <v>131</v>
      </c>
      <c r="C30" s="80"/>
      <c r="D30" s="81"/>
      <c r="E30" s="10">
        <v>-515495.21186976682</v>
      </c>
      <c r="F30" s="11" t="s">
        <v>3</v>
      </c>
      <c r="G30" s="1"/>
    </row>
    <row r="31" spans="1:7" x14ac:dyDescent="0.25">
      <c r="A31" s="1"/>
      <c r="B31" s="46" t="s">
        <v>23</v>
      </c>
      <c r="C31" s="47"/>
      <c r="D31" s="47"/>
      <c r="E31" s="12">
        <f>SUM(E28,E26,E24,E22,E30)</f>
        <v>38974509.032714576</v>
      </c>
      <c r="F31" s="13" t="s">
        <v>3</v>
      </c>
      <c r="G31" s="1"/>
    </row>
    <row r="32" spans="1:7" ht="28.15" customHeight="1" x14ac:dyDescent="0.25">
      <c r="A32" s="1"/>
      <c r="B32" s="86" t="s">
        <v>189</v>
      </c>
      <c r="C32" s="87"/>
      <c r="D32" s="87"/>
      <c r="E32" s="87"/>
      <c r="F32" s="88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Ab1/hQdIXT/cBE7JrKzTENNbuNfpOXZZTCfVqztiKlHtLZh1RkGKy1HnAbdOsWSRjSLy32UDI+tOTCBcqbv3hQ==" saltValue="CYKnIhl5oe39VbGayyd10w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12814979.532729449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256299.59065458897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12718175.177339209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254363.5035467842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12674450.091079516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253489.00182159033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12630875.331666384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252617.50663332769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12622109.504186207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252442.19008372416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12613349.760190304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252266.99520380609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12604596.095456732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252091.92190913466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9WJO0i8TqqKLPNnR42AFsajdw4w88n0tiQ2cVcJgoqguobPPdWUFeklHsnWOm0AE8PPXx5JkvNi2R5xLyR9Ig==" saltValue="lrd7BlVTEI/2CxeEgAC5Ug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15961109.427687902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145246.0957919599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16016724.796211019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145752.19564552029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16139192.037515054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-993705.55698701786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1072354.0161692698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141095.21232126656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16348442.279681994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18154.652914339924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142747.03997600058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16543459.735504953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469834.25648834067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16390275.900953241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465483.83558707207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16238510.469053883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461173.69732113031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Hr0Qv/lb8fWWqEb5QahyH7d0E76QQEjUdoRerpz4GONHyqKrel/5GXDMMowP5Pp/xEG/iVji07jVM1BmNZSqw==" saltValue="gORBEQzjvdNfKv77A6d68Q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1.3100901595542357E-2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1.8399817915349604E-2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UlEQMwhkbAud6COfRe2wPgBuHnNfcE0FFlnwx0zaj2xC0gxMmg1HDIMEehOd8khmVLkbSe3IohJ4I7SxboLjkw==" saltValue="C5jc8GMO7Ifabw+g3JRuK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2019-09-03T10:58:05Z</dcterms:modified>
</cp:coreProperties>
</file>