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erning Vand AS (V08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0" i="39" l="1"/>
  <c r="C19" i="22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2" i="11" l="1"/>
  <c r="C10" i="37" s="1"/>
  <c r="C11" i="37" s="1"/>
  <c r="C12" i="37" s="1"/>
  <c r="C10" i="2" s="1"/>
  <c r="G12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2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<sst xmlns="http://schemas.openxmlformats.org/spreadsheetml/2006/main" count="593" uniqueCount="244">
  <si>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</si>
  <si>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</si>
  <si>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</si>
  <si>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</si>
  <si>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</si>
  <si>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</si>
  <si>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</si>
  <si>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</si>
  <si>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</si>
  <si>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</si>
  <si>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</si>
  <si>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</si>
  <si>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</si>
  <si>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</si>
  <si>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</si>
  <si>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</si>
  <si>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</si>
  <si>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</si>
  <si>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</si>
  <si>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</si>
  <si>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</si>
  <si>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</si>
  <si>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</si>
  <si>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</si>
  <si>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</si>
  <si>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</si>
  <si>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</si>
  <si>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</si>
  <si>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</si>
  <si>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</si>
  <si>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</si>
  <si>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</si>
  <si>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</si>
  <si>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</si>
  <si>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</si>
  <si>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</si>
  <si>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</si>
  <si>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</si>
  <si>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</si>
  <si>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</si>
  <si>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</si>
  <si>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</si>
  <si>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</si>
  <si>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</si>
  <si>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</si>
  <si>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</si>
  <si>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</si>
  <si>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</si>
  <si>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</si>
  <si>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</si>
  <si>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</si>
  <si>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</si>
  <si>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</si>
  <si>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</si>
  <si>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</si>
  <si>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</si>
  <si>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</si>
  <si>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</si>
  <si>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</si>
  <si>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</si>
  <si>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</si>
  <si>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</si>
  <si>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</si>
  <si>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</si>
  <si>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</si>
  <si>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</si>
  <si>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</si>
  <si>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</si>
  <si>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</si>
  <si>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</si>
  <si>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</si>
  <si>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</si>
  <si>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</si>
  <si>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</si>
  <si>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</si>
  <si>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</si>
  <si>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</si>
  <si>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</si>
  <si>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</si>
  <si>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</si>
  <si>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</si>
  <si>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</si>
  <si>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</si>
  <si>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</si>
  <si>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</si>
  <si>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</si>
  <si>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</si>
  <si>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</si>
  <si>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</si>
  <si>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</si>
  <si>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</si>
  <si>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</si>
  <si>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</si>
  <si>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</si>
  <si>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</si>
  <si>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</si>
  <si>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</si>
  <si>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</si>
  <si>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</si>
  <si>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</si>
  <si>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</si>
  <si>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</si>
  <si>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</si>
  <si>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</si>
  <si>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</si>
  <si>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</si>
  <si>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</si>
  <si>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</si>
  <si>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</si>
  <si>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</si>
  <si>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</si>
  <si>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</si>
  <si>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</si>
  <si>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</si>
  <si>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</si>
  <si>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</si>
  <si>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</si>
  <si>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</si>
  <si>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</si>
  <si>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</si>
  <si>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</si>
  <si>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</si>
  <si>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</si>
  <si>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</si>
  <si>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</si>
  <si>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</si>
  <si>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</si>
  <si>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</si>
  <si>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</si>
  <si>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</si>
  <si>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</si>
  <si>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</si>
  <si>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</si>
  <si>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</si>
  <si>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</si>
  <si>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</si>
  <si>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</si>
  <si>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</si>
  <si>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</si>
  <si>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</si>
  <si>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</si>
  <si>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</si>
  <si>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</si>
  <si>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</si>
  <si>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</si>
  <si>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</si>
  <si>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</si>
  <si>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</si>
  <si>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</si>
  <si>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</si>
  <si>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</si>
  <si>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</si>
  <si>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</si>
  <si>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</si>
  <si>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</si>
  <si>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</si>
  <si>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</si>
  <si>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</si>
  <si>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</si>
  <si>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</si>
  <si>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</si>
  <si>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</si>
  <si>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</si>
  <si>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</si>
  <si>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</si>
  <si>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</si>
  <si>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</si>
  <si>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</si>
  <si>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</si>
  <si>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</si>
  <si>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</si>
  <si>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</si>
  <si>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</si>
  <si>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</si>
  <si>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</si>
  <si>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</si>
  <si>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</si>
  <si>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</si>
  <si>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</si>
  <si>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</si>
  <si>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</si>
  <si>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</si>
  <si>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</si>
  <si>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</si>
  <si>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</si>
  <si>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</si>
  <si>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</si>
  <si>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</si>
  <si>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</si>
  <si>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</si>
  <si>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</si>
  <si>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</si>
  <si>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</si>
  <si>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</si>
  <si>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</si>
  <si>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</si>
  <si>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</si>
  <si>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</si>
  <si>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</si>
  <si>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</si>
  <si>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</si>
  <si>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</si>
  <si>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</si>
  <si>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</si>
  <si>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</si>
  <si>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</si>
  <si>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</si>
  <si>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</si>
  <si>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</si>
  <si>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</si>
  <si>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</si>
  <si>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</si>
  <si>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</si>
  <si>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</si>
  <si>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</si>
  <si>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</si>
  <si>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</si>
  <si>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</si>
  <si>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</si>
  <si>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</si>
  <si>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</si>
  <si>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</si>
  <si>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</si>
  <si>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</si>
  <si>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</si>
  <si>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</si>
  <si>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</si>
  <si>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</si>
  <si>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</si>
  <si>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</si>
  <si>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</si>
  <si>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</si>
  <si>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</si>
  <si>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</si>
  <si>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Rentvandsbeholder  insitu støbt</t>
  </si>
  <si>
    <t>Øvrige grunde og bygninger</t>
  </si>
  <si>
    <t>Anlægsprojekter igangsat senest 1. marts 2016</t>
  </si>
  <si>
    <t>Afgift for ledningsført vand</t>
  </si>
  <si>
    <t>Afgift til Forsyningssekretariatet</t>
  </si>
  <si>
    <t>Ejendomsskat</t>
  </si>
  <si>
    <t>Erstatninger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</si>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</sst>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4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4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4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4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4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kYQkuF0GywFzceGTPn4HcqGtcbvqMekBVRVcp2MupxuUuAIbmnBW7cQWR5cvm16cvoxJwMcG3RIQw2KAqLLYg==" saltValue="RymYTZ38D3jqm/8IM1Dly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237</v>
      </c>
      <c r="C10" s="9">
        <v>20427984</v>
      </c>
      <c r="D10" s="14" t="s">
        <v>3</v>
      </c>
      <c r="E10" s="1"/>
      <c r="F10" s="1"/>
    </row>
    <row r="11" spans="1:6" x14ac:dyDescent="0.45">
      <c r="A11" s="1"/>
      <c r="B11" s="48" t="s">
        <v>238</v>
      </c>
      <c r="C11" s="9">
        <v>58178</v>
      </c>
      <c r="D11" s="14" t="s">
        <v>3</v>
      </c>
      <c r="E11" s="1"/>
      <c r="F11" s="1"/>
    </row>
    <row r="12" spans="1:6" x14ac:dyDescent="0.45">
      <c r="A12" s="1"/>
      <c r="B12" s="48" t="s">
        <v>239</v>
      </c>
      <c r="C12" s="9">
        <v>213155.79</v>
      </c>
      <c r="D12" s="14" t="s">
        <v>3</v>
      </c>
      <c r="E12" s="1"/>
      <c r="F12" s="1"/>
    </row>
    <row r="13" spans="1:6" x14ac:dyDescent="0.45">
      <c r="A13" s="1"/>
      <c r="B13" s="48" t="s">
        <v>240</v>
      </c>
      <c r="C13" s="9">
        <v>165214.32999999999</v>
      </c>
      <c r="D13" s="14" t="s">
        <v>3</v>
      </c>
      <c r="E13" s="1"/>
      <c r="F13" s="1"/>
    </row>
    <row r="14" spans="1:6" x14ac:dyDescent="0.45">
      <c r="A14" s="1"/>
      <c r="B14" s="39" t="s">
        <v>71</v>
      </c>
      <c r="C14" s="12">
        <f>SUM(C10:C13)</f>
        <v>20864532.119999997</v>
      </c>
      <c r="D14" s="13" t="s">
        <v>3</v>
      </c>
      <c r="E14" s="1"/>
      <c r="F14" s="1"/>
    </row>
    <row r="15" spans="1:6" x14ac:dyDescent="0.45">
      <c r="A15" s="1"/>
      <c r="B15" s="39" t="s">
        <v>72</v>
      </c>
      <c r="C15" s="12">
        <f>C14*(1+'Fane 14. Nøgletal'!C12)^2</f>
        <v>21694692.001798451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Xg0cV9fs9OxqvZehABeEYDtk8HVAp/nmFyhFI27JSgddumDshieLLGRsqnUF2RTJFbggLksYi4V2VETmhO1BHg==" saltValue="VgkPwU5PxeoRlgYgP7VUi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-130352.44973333483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-5241265.0866702646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-5371617.5364035992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4" t="s">
        <v>188</v>
      </c>
      <c r="C11" s="75"/>
      <c r="D11" s="75"/>
      <c r="E11" s="75"/>
      <c r="F11" s="76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45809412.154581152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40883679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4925733.1545811519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4" t="s">
        <v>189</v>
      </c>
      <c r="C20" s="75"/>
      <c r="D20" s="75"/>
      <c r="E20" s="75"/>
      <c r="F20" s="76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47993467.220465913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41353398.469999999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6640068.7504659146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242</v>
      </c>
      <c r="C31" s="96"/>
      <c r="D31" s="96"/>
      <c r="E31" s="96"/>
      <c r="F31" s="97"/>
      <c r="G31" s="1"/>
    </row>
    <row r="32" spans="1:7" x14ac:dyDescent="0.4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-222942.19091122365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S4KhWCh5beBuE2PeITT7N7pzSzvR9cG/+QTcQiABAKDsq7Ltqo6nD1S45xc4Y2MA8ZG9SutxDf+X97hf2xukSw==" saltValue="Rg4+afRitvQ/n7G1POi9mQ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52762.871728297061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52762.871728297061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8KnwbFNk4yLiSQM+tnhwYYHSAWNrf8hiEX/w2CvwaYV2TFice4pjr/19GjiLcVt/ypZxCXQ418Td/J1IC8DlcA==" saltValue="Kk2wRsXoPDE9w3eZx0GPh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26.65" x14ac:dyDescent="0.45">
      <c r="A10" s="1"/>
      <c r="B10" s="115" t="s">
        <v>234</v>
      </c>
      <c r="C10" s="116">
        <v>50</v>
      </c>
      <c r="D10" s="9">
        <v>528923.9</v>
      </c>
      <c r="E10" s="9">
        <f>IFERROR(D10/C10,0)</f>
        <v>10578.478000000001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15" t="s">
        <v>235</v>
      </c>
      <c r="C11" s="116">
        <v>10</v>
      </c>
      <c r="D11" s="9">
        <v>78319.240000000005</v>
      </c>
      <c r="E11" s="9">
        <f t="shared" ref="E11" si="0">IFERROR(D11/C11,0)</f>
        <v>7831.9240000000009</v>
      </c>
      <c r="F11" s="9">
        <v>0</v>
      </c>
      <c r="G11" s="9">
        <v>0</v>
      </c>
      <c r="H11" s="14" t="s">
        <v>3</v>
      </c>
      <c r="I11" s="1"/>
    </row>
    <row r="12" spans="1:9" x14ac:dyDescent="0.45">
      <c r="A12" s="1"/>
      <c r="B12" s="95" t="s">
        <v>231</v>
      </c>
      <c r="C12" s="96"/>
      <c r="D12" s="97"/>
      <c r="E12" s="12">
        <f>SUM(E10:E11)</f>
        <v>18410.402000000002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O5IU7nevZbjNsxleoaejbSrzGSl9mFUqV9KQ+Vy4Lk+BexgeHW2gO9U0uwLrP5PRbf6qYv9bQNat/bXZUoTT1Q==" saltValue="bcwmU1t5wzApynUZlWKpWQ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236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18410.402000000002</v>
      </c>
      <c r="F10" s="14" t="s">
        <v>3</v>
      </c>
      <c r="G10" s="1"/>
    </row>
    <row r="11" spans="1:7" x14ac:dyDescent="0.4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18410.402000000002</v>
      </c>
      <c r="F11" s="13" t="s">
        <v>3</v>
      </c>
      <c r="G11" s="1"/>
    </row>
    <row r="12" spans="1:7" x14ac:dyDescent="0.4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18773.086919400004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x/uByovi3ct8BAwFCdSPzTapngtOtUBFYu3e6zStFvlgZ88vXbM+hilCJRZ5LFb4va0o5JMWfRxrCmiCtDsFyA==" saltValue="ZE57oBvfJKPWopZZVTnQV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7JpYwBIBulHMVwAd8z9JJF8rCtjTOh2T/imn/heybL1eQB2OxnIYesoHKCPTmiHedr2tcuYycLMEdxha1pjeFw==" saltValue="zpb08gBNvRL+gPBJmME9i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mABUN/1vbVrLMBvjJ6jpQ2FoHKZtnulocPNqVUFkT2Rz4V+jqRpqwnZLid2mDcyx4OYcak304/uYCUBUmR7+lA==" saltValue="8iFUGBcesF3qDEdVYnUAQ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ddlHIHbV+zHPlSC0Rigpiz7lObnPhxeCXzh4OYqClxhltCPlyaqaV6uTHt8iXwbFDNJIJkiOw8ZIDI43vO27hw==" saltValue="qkrkoXy5cNuBL3/wog990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26978147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-24218130.134920634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2760016.8650793657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-2760016.8650793657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Tw4/R+IkYUN5Rt9q5iChoz+SCKd8MJi0aoAFYa40m3y3WEKatbQ4+cREHV36MYYZy9F1gYKdEj/lF3YCbZzlw==" saltValue="YQlO0CJGz/w7o0KAKUSOK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54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7k3AysH5elHJP9t8kMKHSGjz0zwG4VcnDCovLR75SCbw/FMhT7lXfdirYvrMGBSYR7IxHha3qXZ8OIkOSXgraA==" saltValue="lAOUW2Rk3nVTw/1Fyk1/W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33669787.8627498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tillæg'!E12</f>
        <v>18773.086919400004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569389.24469278369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-175428.17079611734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-268300.13674683718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-185676.70354854033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33628545.183270477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omk.'!C15</f>
        <v>21694692.001798451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-2760016.8650793657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-222942.19091122365</v>
      </c>
      <c r="D30" s="11" t="s">
        <v>3</v>
      </c>
      <c r="E30" s="1"/>
    </row>
    <row r="31" spans="1:5" x14ac:dyDescent="0.45">
      <c r="A31" s="1"/>
      <c r="B31" s="39" t="s">
        <v>225</v>
      </c>
      <c r="C31" s="40"/>
      <c r="D31" s="22"/>
      <c r="E31" s="1"/>
    </row>
    <row r="32" spans="1:5" x14ac:dyDescent="0.45">
      <c r="A32" s="1"/>
      <c r="B32" s="41" t="s">
        <v>226</v>
      </c>
      <c r="C32" s="10">
        <f>'Fane 8. Korrektioner'!E10</f>
        <v>52762.871728297061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52393041.00080663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Tela1KzXfkyJIBPKZG4bfV9gM3Dgxg/8jobNarjiRLpUMAQjQNDO+GbGX4gjNWKhcKxK4lPAnbUMCDH5SViAzQ==" saltValue="FgAelmh3sJxw66f0ZjIo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33628545.183270477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662482.3401104284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-175597.5532399498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-268113.93645193492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-611425.16534004896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33235890.868348975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omk.'!C15*(1+'Fane 14. Nøgletal'!C12)</f>
        <v>22122077.434233882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55357968.30258286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VTX9mRbAKThoeDcnXsaNQ0umsDElYC25Rix2YYKA2DafDBFC74gs8nT29lFys+/TsRdh+6NLl49v1k5+nbwuIQ==" saltValue="/Jek2X1d5apOsMvS6HS4U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33235890.868348975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654747.05010647478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-173547.23745633318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-267927.86538003728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-605763.68625008606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32843399.129368991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omk.'!C15*(1+'Fane 14. Nøgletal'!C12)^2</f>
        <v>22557882.359688289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55401281.48905728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ELSXNsmRB7psrhE+X/O6sS8Ie6G0WNC2kyCQQFNBciGCkcnpFqb5Z0qzKB3X1MMOd9SFa4nKNHHVIJq1Q3c08Q==" saltValue="WxG7qq0zfD6QR3xKR2YK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32843399.129368991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647014.96284856903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-171497.77059250747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-267741.9234414635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-600154.62951252714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32451019.768671066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omk.'!C15*(1+'Fane 14. Nøgletal'!C12)^3</f>
        <v>23002272.642174147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55453292.410845213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MzAlMyE3ZXK8zu4klibY6q6ux5AJc0bGoXrdYYhwFKq+Dfn0gVC4bYTByOwNAFKNXu+69oTCUlVPpqeIBQmcEA==" saltValue="N6SZ12eR2l/U922/12nN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0" t="s">
        <v>81</v>
      </c>
      <c r="C9" s="91"/>
      <c r="D9" s="92"/>
      <c r="E9" s="7">
        <v>30133008.728765916</v>
      </c>
      <c r="F9" s="8" t="s">
        <v>3</v>
      </c>
      <c r="G9" s="1"/>
    </row>
    <row r="10" spans="1:7" x14ac:dyDescent="0.45">
      <c r="A10" s="1"/>
      <c r="B10" s="90" t="s">
        <v>82</v>
      </c>
      <c r="C10" s="91"/>
      <c r="D10" s="92"/>
      <c r="E10" s="7">
        <v>0.31688474223949015</v>
      </c>
      <c r="F10" s="8" t="s">
        <v>3</v>
      </c>
      <c r="G10" s="1"/>
    </row>
    <row r="11" spans="1:7" x14ac:dyDescent="0.45">
      <c r="A11" s="1"/>
      <c r="B11" s="90" t="s">
        <v>83</v>
      </c>
      <c r="C11" s="91"/>
      <c r="D11" s="92"/>
      <c r="E11" s="7">
        <v>126214.30458695332</v>
      </c>
      <c r="F11" s="8" t="s">
        <v>3</v>
      </c>
      <c r="G11" s="1"/>
    </row>
    <row r="12" spans="1:7" x14ac:dyDescent="0.4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45">
      <c r="A13" s="1"/>
      <c r="B13" s="77" t="s">
        <v>68</v>
      </c>
      <c r="C13" s="78"/>
      <c r="D13" s="79"/>
      <c r="E13" s="9">
        <v>3469070.9641999998</v>
      </c>
      <c r="F13" s="8" t="s">
        <v>3</v>
      </c>
      <c r="G13" s="1"/>
    </row>
    <row r="14" spans="1:7" x14ac:dyDescent="0.4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4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45">
      <c r="A18" s="1"/>
      <c r="B18" s="77" t="s">
        <v>26</v>
      </c>
      <c r="C18" s="78"/>
      <c r="D18" s="79"/>
      <c r="E18" s="9">
        <f>SUM(E9:E17)*'Fane 14. Nøgletal'!C11</f>
        <v>570008.17391399562</v>
      </c>
      <c r="F18" s="8" t="s">
        <v>3</v>
      </c>
      <c r="G18" s="1"/>
    </row>
    <row r="19" spans="1:7" x14ac:dyDescent="0.45">
      <c r="A19" s="1"/>
      <c r="B19" s="77" t="s">
        <v>10</v>
      </c>
      <c r="C19" s="78"/>
      <c r="D19" s="79"/>
      <c r="E19" s="9">
        <f>-SUM(E9:E18)*'Fane 5. Individuelt eff. krav'!G10</f>
        <v>-175634.80689319453</v>
      </c>
      <c r="F19" s="8" t="s">
        <v>3</v>
      </c>
      <c r="G19" s="1"/>
    </row>
    <row r="20" spans="1:7" x14ac:dyDescent="0.45">
      <c r="A20" s="1"/>
      <c r="B20" s="77" t="s">
        <v>38</v>
      </c>
      <c r="C20" s="78"/>
      <c r="D20" s="79"/>
      <c r="E20" s="9">
        <f>-'Fane 4.1. Gen. krav - drift'!G20</f>
        <v>-269225.73482315923</v>
      </c>
      <c r="F20" s="8" t="s">
        <v>3</v>
      </c>
      <c r="G20" s="1"/>
    </row>
    <row r="21" spans="1:7" x14ac:dyDescent="0.45">
      <c r="A21" s="1"/>
      <c r="B21" s="77" t="s">
        <v>39</v>
      </c>
      <c r="C21" s="78"/>
      <c r="D21" s="79"/>
      <c r="E21" s="9">
        <f>-'Fane 4.2. Gen. krav - anlæg'!G19</f>
        <v>-183654.08388545268</v>
      </c>
      <c r="F21" s="8" t="s">
        <v>3</v>
      </c>
      <c r="G21" s="1"/>
    </row>
    <row r="22" spans="1:7" x14ac:dyDescent="0.45">
      <c r="A22" s="1"/>
      <c r="B22" s="80" t="s">
        <v>28</v>
      </c>
      <c r="C22" s="81"/>
      <c r="D22" s="82"/>
      <c r="E22" s="10">
        <f>SUM(E9:E21)</f>
        <v>33669787.8627498</v>
      </c>
      <c r="F22" s="11" t="s">
        <v>3</v>
      </c>
      <c r="G22" s="1"/>
    </row>
    <row r="23" spans="1:7" x14ac:dyDescent="0.45">
      <c r="A23" s="1"/>
      <c r="B23" s="93" t="s">
        <v>17</v>
      </c>
      <c r="C23" s="94"/>
      <c r="D23" s="94"/>
      <c r="E23" s="40"/>
      <c r="F23" s="22"/>
      <c r="G23" s="1"/>
    </row>
    <row r="24" spans="1:7" x14ac:dyDescent="0.45">
      <c r="A24" s="1"/>
      <c r="B24" s="83" t="s">
        <v>17</v>
      </c>
      <c r="C24" s="84"/>
      <c r="D24" s="85"/>
      <c r="E24" s="10">
        <v>20951251.784674544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86" t="s">
        <v>132</v>
      </c>
      <c r="C26" s="87"/>
      <c r="D26" s="88"/>
      <c r="E26" s="10">
        <v>104361.89746141811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3" t="s">
        <v>19</v>
      </c>
      <c r="C28" s="84"/>
      <c r="D28" s="85"/>
      <c r="E28" s="10">
        <v>-2760016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3" t="s">
        <v>131</v>
      </c>
      <c r="C30" s="84"/>
      <c r="D30" s="85"/>
      <c r="E30" s="10">
        <v>-279145.12488040444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51686240.420005359</v>
      </c>
      <c r="F31" s="13" t="s">
        <v>3</v>
      </c>
      <c r="G31" s="1"/>
    </row>
    <row r="32" spans="1:7" ht="28.15" customHeight="1" x14ac:dyDescent="0.45">
      <c r="A32" s="1"/>
      <c r="B32" s="74" t="s">
        <v>189</v>
      </c>
      <c r="C32" s="75"/>
      <c r="D32" s="75"/>
      <c r="E32" s="75"/>
      <c r="F32" s="76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DWFzRwtlk+skQyAfZdzMXPHMK3Vf+a5iuM/SHShb6f16reZyRNJuGDQkKOAp0rR2Vs8jn7AH3TWTZSNwgaFoCw==" saltValue="zKkbu2XrN5P4zjpB5mE8n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13610540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272210.8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13507725.980839998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270154.51961679995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13461286.418917868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0.32224009438333751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269225.73482315923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13415006.83734186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268300.13674683718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13405696.822596746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268113.93645193492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13396393.269001864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267927.86538003728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13387096.172073176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267741.9234414635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oB25Gwazt21iw/W+/N/D50cqQJ9FbYT1i9WTjl8MSXVsFqJD7O/pPN2Ic2FldaM2QHSArSqHwC1V5T7eJww0w==" saltValue="+jVYtGEIQO5UC8CLhki/I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17261033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157075.40030000001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17321177.861216187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157622.71853706733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17453619.224590398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128347.32633447282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3527698.2634949791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183654.08388545268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21279660.311880428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19142.916731712186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185676.70354854033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21529055.117607355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611425.16534004896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21329707.262326974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605763.68625008606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21132205.264525604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600154.62951252714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FVFLxzmbHLwTdnXUqDpKqzU9VxJmuQQkNJw5lFd4O0L4RyrhxstZORJJWTjepnLT81v2nKbgp4R7BPHCyd0Xw==" saltValue="J9vhi8kfi+iL9RiO2JR43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4.3565667437038616E-3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5.1208017350958882E-3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w65vA0ykz5k+xaTLJYUb9eVm3D82eIJi/4PmOhZEIATs7YCKXHuqw4SMuRSPzcHASSkgnls7K3tk4+XIAPLT0A==" saltValue="tAejPUJbv+Di14PIyjlUy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2019-09-05T10:15:46Z</dcterms:modified>
</cp:coreProperties>
</file>