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N Forsyning Vand AS (V04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4" i="11" l="1"/>
  <c r="E18" i="11"/>
  <c r="E17" i="11"/>
  <c r="E16" i="11"/>
  <c r="E15" i="11"/>
  <c r="E13" i="11"/>
  <c r="E12" i="11"/>
  <c r="E11" i="11"/>
  <c r="E19" i="11" l="1"/>
  <c r="E20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21" i="11" l="1"/>
  <c r="C10" i="37" s="1"/>
  <c r="C13" i="37" s="1"/>
  <c r="C14" i="37" s="1"/>
  <c r="C10" i="2" s="1"/>
  <c r="G21" i="11"/>
  <c r="E11" i="21" l="1"/>
  <c r="C11" i="21"/>
  <c r="E13" i="29"/>
  <c r="C13" i="29"/>
  <c r="C15" i="19"/>
  <c r="C16" i="19" s="1"/>
  <c r="C14" i="29" l="1"/>
  <c r="C14" i="2" s="1"/>
  <c r="E14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2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<sst xmlns="http://schemas.openxmlformats.org/spreadsheetml/2006/main" count="622" uniqueCount="252">
  <si>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</si>
  <si>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</si>
  <si>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</si>
  <si>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</si>
  <si>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</si>
  <si>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</si>
  <si>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</si>
  <si>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</si>
  <si>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</si>
  <si>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</si>
  <si>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</si>
  <si>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</si>
  <si>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</si>
  <si>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</si>
  <si>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</si>
  <si>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</si>
  <si>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</si>
  <si>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</si>
  <si>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</si>
  <si>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</si>
  <si>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</si>
  <si>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</si>
  <si>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</si>
  <si>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</si>
  <si>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</si>
  <si>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</si>
  <si>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</si>
  <si>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</si>
  <si>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</si>
  <si>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</si>
  <si>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</si>
  <si>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</si>
  <si>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</si>
  <si>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</si>
  <si>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</si>
  <si>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</si>
  <si>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</si>
  <si>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</si>
  <si>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</si>
  <si>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</si>
  <si>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</si>
  <si>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</si>
  <si>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</si>
  <si>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</si>
  <si>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</si>
  <si>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</si>
  <si>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</si>
  <si>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</si>
  <si>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</si>
  <si>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</si>
  <si>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</si>
  <si>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</si>
  <si>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</si>
  <si>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</si>
  <si>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</si>
  <si>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</si>
  <si>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</si>
  <si>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</si>
  <si>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</si>
  <si>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</si>
  <si>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</si>
  <si>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</si>
  <si>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</si>
  <si>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</si>
  <si>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</si>
  <si>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</si>
  <si>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</si>
  <si>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</si>
  <si>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</si>
  <si>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</si>
  <si>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</si>
  <si>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</si>
  <si>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</si>
  <si>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</si>
  <si>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</si>
  <si>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</si>
  <si>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</si>
  <si>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</si>
  <si>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</si>
  <si>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</si>
  <si>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</si>
  <si>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</si>
  <si>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</si>
  <si>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</si>
  <si>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</si>
  <si>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</si>
  <si>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</si>
  <si>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</si>
  <si>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</si>
  <si>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</si>
  <si>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</si>
  <si>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</si>
  <si>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</si>
  <si>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</si>
  <si>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</si>
  <si>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</si>
  <si>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</si>
  <si>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</si>
  <si>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</si>
  <si>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</si>
  <si>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</si>
  <si>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</si>
  <si>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</si>
  <si>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</si>
  <si>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</si>
  <si>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</si>
  <si>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</si>
  <si>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</si>
  <si>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</si>
  <si>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</si>
  <si>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</si>
  <si>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</si>
  <si>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</si>
  <si>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</si>
  <si>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</si>
  <si>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</si>
  <si>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</si>
  <si>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</si>
  <si>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</si>
  <si>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</si>
  <si>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</si>
  <si>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</si>
  <si>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</si>
  <si>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</si>
  <si>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</si>
  <si>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</si>
  <si>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</si>
  <si>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</si>
  <si>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</si>
  <si>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</si>
  <si>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</si>
  <si>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</si>
  <si>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</si>
  <si>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</si>
  <si>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</si>
  <si>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</si>
  <si>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</si>
  <si>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</si>
  <si>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</si>
  <si>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</si>
  <si>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</si>
  <si>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</si>
  <si>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</si>
  <si>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</si>
  <si>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</si>
  <si>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</si>
  <si>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</si>
  <si>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</si>
  <si>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</si>
  <si>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</si>
  <si>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</si>
  <si>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</si>
  <si>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</si>
  <si>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</si>
  <si>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</si>
  <si>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</si>
  <si>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</si>
  <si>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</si>
  <si>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</si>
  <si>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</si>
  <si>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</si>
  <si>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</si>
  <si>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</si>
  <si>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</si>
  <si>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</si>
  <si>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</si>
  <si>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</si>
  <si>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</si>
  <si>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</si>
  <si>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</si>
  <si>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</si>
  <si>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</si>
  <si>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</si>
  <si>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</si>
  <si>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</si>
  <si>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</si>
  <si>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</si>
  <si>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</si>
  <si>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</si>
  <si>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</si>
  <si>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</si>
  <si>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</si>
  <si>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</si>
  <si>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</si>
  <si>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</si>
  <si>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</si>
  <si>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</si>
  <si>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</si>
  <si>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</si>
  <si>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</si>
  <si>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</si>
  <si>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</si>
  <si>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</si>
  <si>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</si>
  <si>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</si>
  <si>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</si>
  <si>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</si>
  <si>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</si>
  <si>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</si>
  <si>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</si>
  <si>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</si>
  <si>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</si>
  <si>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</si>
  <si>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</si>
  <si>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</si>
  <si>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</si>
  <si>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</si>
  <si>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</si>
  <si>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</si>
  <si>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</si>
  <si>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</si>
  <si>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</si>
  <si>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</si>
  <si>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</si>
  <si>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</si>
  <si>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</si>
  <si>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</si>
  <si>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</si>
  <si>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</si>
  <si>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</si>
  <si>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</si>
  <si>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</si>
  <si>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</si>
  <si>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</si>
  <si>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</si>
  <si>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Byggemodninger og nye tilslutninger</t>
  </si>
  <si>
    <t>Flytning af ledninger</t>
  </si>
  <si>
    <t>Ingen engangstillæg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</si>
  <si>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</si>
  <si>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</si>
  <si>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</si>
  <si>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</si>
  <si>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</si>
  <si>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 xml:space="preserve">Fradrag i de økonomiske rammer for 2021-2022 i alt </t>
  </si>
  <si>
    <t>Fane 8: Korrektion af tidligere rammer</t>
  </si>
  <si>
    <t>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</si>
  <si>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</si>
  <si>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</si>
  <si>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</si>
  <si>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Tillæg/fradrag for korrektion af tidligere rammer</t>
  </si>
  <si>
    <t>Til indregning i den økonomiske ramme for 2020 i alt</t>
  </si>
  <si>
    <t xml:space="preserve">Tillæg/fradrag i den økonomiske ramme for 2020 i alt </t>
  </si>
  <si>
    <t>Ingen bortfald eller nedsættelse</t>
  </si>
  <si>
    <t>Afregningsmålere, elektroniske ≤ Ø 110mm (Qn 10)</t>
  </si>
  <si>
    <t>Pumpestation (inkl. evt. hydrofor)/trykforøger, SRO</t>
  </si>
  <si>
    <t>Pumpestation (inkl. evt. hydrofor)/trykforøger, Mek./EL</t>
  </si>
  <si>
    <t>Pumpestation (inkl. evt. hydrofor)/trykforøger, Konstruktioner</t>
  </si>
  <si>
    <t>Bygning for trykforøgere</t>
  </si>
  <si>
    <t>Ventiler på Ø 50mm &lt; Ledningsnet ≤ Ø110 mm</t>
  </si>
  <si>
    <t>Ø 50mm &lt; Ledningsnet ≤ Ø110 mm</t>
  </si>
  <si>
    <t>Ø110 mm &lt; Ledningsnet ≤ Ø 250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</si>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</sst>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235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P38HqiBhahTPQpZoFcjsY2WZsr5nkWLLa8LFfp5JtZfaexq5la8NSkk0S+3L+fINfFKpdi3LR+sGZlz9/xVqg==" saltValue="vKEBDRxB3tee53JSZTmlB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3:G23" location="'Fane 8. Korrektioner'!A1" display="Korrektion af tidligere rammer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228</v>
      </c>
      <c r="C10" s="9">
        <v>53063903</v>
      </c>
      <c r="D10" s="14" t="s">
        <v>3</v>
      </c>
      <c r="E10" s="1"/>
      <c r="F10" s="1"/>
    </row>
    <row r="11" spans="1:6" x14ac:dyDescent="0.45">
      <c r="A11" s="1"/>
      <c r="B11" s="48" t="s">
        <v>229</v>
      </c>
      <c r="C11" s="9">
        <v>130373</v>
      </c>
      <c r="D11" s="14" t="s">
        <v>3</v>
      </c>
      <c r="E11" s="1"/>
      <c r="F11" s="1"/>
    </row>
    <row r="12" spans="1:6" ht="26.65" x14ac:dyDescent="0.45">
      <c r="A12" s="1"/>
      <c r="B12" s="44" t="s">
        <v>230</v>
      </c>
      <c r="C12" s="9">
        <v>707961</v>
      </c>
      <c r="D12" s="14" t="s">
        <v>3</v>
      </c>
      <c r="E12" s="1"/>
      <c r="F12" s="1"/>
    </row>
    <row r="13" spans="1:6" x14ac:dyDescent="0.45">
      <c r="A13" s="1"/>
      <c r="B13" s="48" t="s">
        <v>231</v>
      </c>
      <c r="C13" s="9">
        <v>202443</v>
      </c>
      <c r="D13" s="14" t="s">
        <v>3</v>
      </c>
      <c r="E13" s="1"/>
      <c r="F13" s="1"/>
    </row>
    <row r="14" spans="1:6" x14ac:dyDescent="0.45">
      <c r="A14" s="1"/>
      <c r="B14" s="48" t="s">
        <v>232</v>
      </c>
      <c r="C14" s="9">
        <v>114987</v>
      </c>
      <c r="D14" s="14" t="s">
        <v>3</v>
      </c>
      <c r="E14" s="1"/>
      <c r="F14" s="1"/>
    </row>
    <row r="15" spans="1:6" x14ac:dyDescent="0.45">
      <c r="A15" s="1"/>
      <c r="B15" s="39" t="s">
        <v>71</v>
      </c>
      <c r="C15" s="12">
        <f>SUM(C10:C14)</f>
        <v>54219667</v>
      </c>
      <c r="D15" s="13" t="s">
        <v>3</v>
      </c>
      <c r="E15" s="1"/>
      <c r="F15" s="1"/>
    </row>
    <row r="16" spans="1:6" x14ac:dyDescent="0.45">
      <c r="A16" s="1"/>
      <c r="B16" s="39" t="s">
        <v>72</v>
      </c>
      <c r="C16" s="12">
        <f>C15*(1+'Fane 14. Nøgletal'!C12)^2</f>
        <v>56376963.990366034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1nGSddrAq5VyS2KQt13H/UqnpbLDEteGJNdCDJJmb9tDE+LtfwsZTLZ/q/m+fp9LtWyJroT4Z1tY+reimBDY9Q==" saltValue="pgZYLmM1xM8D6K+EyArQE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-3733692.5304666664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17397572.707872562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13663880.177405896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156287485.1265671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128774883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27512602.126567096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150467507.19174114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131107309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35000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19395198.191741139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240</v>
      </c>
      <c r="C31" s="96"/>
      <c r="D31" s="96"/>
      <c r="E31" s="96"/>
      <c r="F31" s="97"/>
      <c r="G31" s="1"/>
    </row>
    <row r="32" spans="1:7" x14ac:dyDescent="0.4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6831940.0887029478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233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ihbOdqj7TvGtwbr381lsl5MKUm3nQnJn7ddGO0mFidyrdrDYJU51PcXEVuNeHGJGNC/nXBObv/TeJzOWiKjMMQ==" saltValue="6LQT/0pVSGMMoy0eoFRau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234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T2BTmVKzC89OV3QiJZg/bPbR//GiZG3QPlCSUGF/mDvgZa2JhF0tt7172myuClko87ZmyeSpMlv9V+MvNgNXUg==" saltValue="BzIg1maf2E79Jszqsmav1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236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39.75" x14ac:dyDescent="0.45">
      <c r="A10" s="1"/>
      <c r="B10" s="115" t="s">
        <v>243</v>
      </c>
      <c r="C10" s="116">
        <v>10</v>
      </c>
      <c r="D10" s="9">
        <v>2485675</v>
      </c>
      <c r="E10" s="9">
        <f>IFERROR(D10/C10,0)</f>
        <v>248567.5</v>
      </c>
      <c r="F10" s="9">
        <v>83149</v>
      </c>
      <c r="G10" s="9">
        <v>42754</v>
      </c>
      <c r="H10" s="14" t="s">
        <v>3</v>
      </c>
      <c r="I10" s="1"/>
    </row>
    <row r="11" spans="1:9" ht="39.75" x14ac:dyDescent="0.45">
      <c r="A11" s="1"/>
      <c r="B11" s="115" t="s">
        <v>243</v>
      </c>
      <c r="C11" s="116">
        <v>10</v>
      </c>
      <c r="D11" s="9">
        <v>1565361</v>
      </c>
      <c r="E11" s="9">
        <f t="shared" ref="E11:E18" si="0">IFERROR(D11/C11,0)</f>
        <v>156536.1</v>
      </c>
      <c r="F11" s="9">
        <v>0</v>
      </c>
      <c r="G11" s="9">
        <v>26924</v>
      </c>
      <c r="H11" s="14" t="s">
        <v>3</v>
      </c>
      <c r="I11" s="1"/>
    </row>
    <row r="12" spans="1:9" ht="39.75" x14ac:dyDescent="0.45">
      <c r="A12" s="1"/>
      <c r="B12" s="115" t="s">
        <v>243</v>
      </c>
      <c r="C12" s="116">
        <v>10</v>
      </c>
      <c r="D12" s="9">
        <v>5429919</v>
      </c>
      <c r="E12" s="9">
        <f t="shared" si="0"/>
        <v>542991.9</v>
      </c>
      <c r="F12" s="9">
        <v>0</v>
      </c>
      <c r="G12" s="9">
        <v>93395</v>
      </c>
      <c r="H12" s="14" t="s">
        <v>3</v>
      </c>
      <c r="I12" s="1"/>
    </row>
    <row r="13" spans="1:9" ht="39.75" x14ac:dyDescent="0.45">
      <c r="A13" s="1"/>
      <c r="B13" s="115" t="s">
        <v>243</v>
      </c>
      <c r="C13" s="116">
        <v>10</v>
      </c>
      <c r="D13" s="9">
        <v>4223575</v>
      </c>
      <c r="E13" s="9">
        <f t="shared" si="0"/>
        <v>422357.5</v>
      </c>
      <c r="F13" s="9">
        <v>0</v>
      </c>
      <c r="G13" s="9">
        <v>72645</v>
      </c>
      <c r="H13" s="14" t="s">
        <v>3</v>
      </c>
      <c r="I13" s="1"/>
    </row>
    <row r="14" spans="1:9" ht="26.65" x14ac:dyDescent="0.45">
      <c r="A14" s="1"/>
      <c r="B14" s="115" t="s">
        <v>244</v>
      </c>
      <c r="C14" s="116">
        <v>10</v>
      </c>
      <c r="D14" s="9">
        <v>22141</v>
      </c>
      <c r="E14" s="9">
        <f t="shared" ref="E14" si="1">IFERROR(D14/C14,0)</f>
        <v>2214.1</v>
      </c>
      <c r="F14" s="9">
        <v>0</v>
      </c>
      <c r="G14" s="9">
        <v>381</v>
      </c>
      <c r="H14" s="14" t="s">
        <v>3</v>
      </c>
      <c r="I14" s="1"/>
    </row>
    <row r="15" spans="1:9" ht="39.75" x14ac:dyDescent="0.45">
      <c r="A15" s="1"/>
      <c r="B15" s="115" t="s">
        <v>245</v>
      </c>
      <c r="C15" s="116">
        <v>25</v>
      </c>
      <c r="D15" s="9">
        <v>143913</v>
      </c>
      <c r="E15" s="9">
        <f t="shared" si="0"/>
        <v>5756.52</v>
      </c>
      <c r="F15" s="9">
        <v>0</v>
      </c>
      <c r="G15" s="9">
        <v>2475</v>
      </c>
      <c r="H15" s="14" t="s">
        <v>3</v>
      </c>
      <c r="I15" s="1"/>
    </row>
    <row r="16" spans="1:9" ht="39.75" x14ac:dyDescent="0.45">
      <c r="A16" s="1"/>
      <c r="B16" s="115" t="s">
        <v>246</v>
      </c>
      <c r="C16" s="116">
        <v>50</v>
      </c>
      <c r="D16" s="9">
        <v>55351.32</v>
      </c>
      <c r="E16" s="9">
        <f t="shared" si="0"/>
        <v>1107.0264</v>
      </c>
      <c r="F16" s="9">
        <v>0</v>
      </c>
      <c r="G16" s="9">
        <v>952</v>
      </c>
      <c r="H16" s="14" t="s">
        <v>3</v>
      </c>
      <c r="I16" s="1"/>
    </row>
    <row r="17" spans="1:9" x14ac:dyDescent="0.45">
      <c r="A17" s="1"/>
      <c r="B17" s="115" t="s">
        <v>247</v>
      </c>
      <c r="C17" s="116">
        <v>75</v>
      </c>
      <c r="D17" s="9">
        <v>175723</v>
      </c>
      <c r="E17" s="9">
        <f t="shared" si="0"/>
        <v>2342.9733333333334</v>
      </c>
      <c r="F17" s="9">
        <v>0</v>
      </c>
      <c r="G17" s="9">
        <v>3022</v>
      </c>
      <c r="H17" s="14" t="s">
        <v>3</v>
      </c>
      <c r="I17" s="1"/>
    </row>
    <row r="18" spans="1:9" ht="26.65" x14ac:dyDescent="0.45">
      <c r="A18" s="1"/>
      <c r="B18" s="115" t="s">
        <v>248</v>
      </c>
      <c r="C18" s="116">
        <v>75</v>
      </c>
      <c r="D18" s="9">
        <v>25888</v>
      </c>
      <c r="E18" s="9">
        <f t="shared" si="0"/>
        <v>345.17333333333335</v>
      </c>
      <c r="F18" s="9">
        <v>0</v>
      </c>
      <c r="G18" s="9">
        <v>445</v>
      </c>
      <c r="H18" s="14" t="s">
        <v>3</v>
      </c>
      <c r="I18" s="1"/>
    </row>
    <row r="19" spans="1:9" ht="26.65" x14ac:dyDescent="0.45">
      <c r="A19" s="1"/>
      <c r="B19" s="115" t="s">
        <v>249</v>
      </c>
      <c r="C19" s="116">
        <v>75</v>
      </c>
      <c r="D19" s="9">
        <v>36012</v>
      </c>
      <c r="E19" s="9">
        <f t="shared" ref="E19:E20" si="2">IFERROR(D19/C19,0)</f>
        <v>480.16</v>
      </c>
      <c r="F19" s="9">
        <v>0</v>
      </c>
      <c r="G19" s="9">
        <v>619</v>
      </c>
      <c r="H19" s="14" t="s">
        <v>3</v>
      </c>
      <c r="I19" s="1"/>
    </row>
    <row r="20" spans="1:9" ht="26.65" x14ac:dyDescent="0.45">
      <c r="A20" s="1"/>
      <c r="B20" s="115" t="s">
        <v>250</v>
      </c>
      <c r="C20" s="116">
        <v>75</v>
      </c>
      <c r="D20" s="9">
        <v>2377</v>
      </c>
      <c r="E20" s="9">
        <f t="shared" si="2"/>
        <v>31.693333333333332</v>
      </c>
      <c r="F20" s="9">
        <v>0</v>
      </c>
      <c r="G20" s="9">
        <v>41</v>
      </c>
      <c r="H20" s="14" t="s">
        <v>3</v>
      </c>
      <c r="I20" s="1"/>
    </row>
    <row r="21" spans="1:9" x14ac:dyDescent="0.45">
      <c r="A21" s="1"/>
      <c r="B21" s="95" t="s">
        <v>238</v>
      </c>
      <c r="C21" s="96"/>
      <c r="D21" s="97"/>
      <c r="E21" s="12">
        <f>SUM(E10:E20)</f>
        <v>1382730.6464000002</v>
      </c>
      <c r="F21" s="12">
        <f>SUM(F10:F20)</f>
        <v>83149</v>
      </c>
      <c r="G21" s="12">
        <f>SUM(G10:G20)</f>
        <v>243653</v>
      </c>
      <c r="H21" s="13" t="s">
        <v>3</v>
      </c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SSnXyOs9vI67yU9Y2aVfeR5La5YdeJr0LwspZ/KyRhs8l7dc8qaf2WrqZzjZcVzPV2bTQWMcPbR+k47hJMl9+w==" saltValue="qdfQFCsjUS4Y9ZGHOwCMRA==" spinCount="100000" sheet="1" objects="1" scenarios="1"/>
  <mergeCells count="3">
    <mergeCell ref="B3:H4"/>
    <mergeCell ref="B21:D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59765625" style="2" customWidth="1"/>
    <col min="3" max="3" width="16.2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251</v>
      </c>
      <c r="C10" s="24">
        <f>'Fane 9. Anlægsprojekter'!F21</f>
        <v>83149</v>
      </c>
      <c r="D10" s="14" t="s">
        <v>3</v>
      </c>
      <c r="E10" s="9">
        <f>SUM('Fane 9. Anlægsprojekter'!E21,'Fane 9. Anlægsprojekter'!G21)</f>
        <v>1626383.6464000002</v>
      </c>
      <c r="F10" s="14" t="s">
        <v>3</v>
      </c>
      <c r="G10" s="1"/>
    </row>
    <row r="11" spans="1:7" x14ac:dyDescent="0.45">
      <c r="A11" s="1"/>
      <c r="B11" s="117" t="s">
        <v>226</v>
      </c>
      <c r="C11" s="24">
        <v>0</v>
      </c>
      <c r="D11" s="14" t="s">
        <v>3</v>
      </c>
      <c r="E11" s="9">
        <v>44994</v>
      </c>
      <c r="F11" s="14" t="s">
        <v>3</v>
      </c>
      <c r="G11" s="1"/>
    </row>
    <row r="12" spans="1:7" x14ac:dyDescent="0.45">
      <c r="A12" s="1"/>
      <c r="B12" s="27" t="s">
        <v>225</v>
      </c>
      <c r="C12" s="24">
        <v>206794</v>
      </c>
      <c r="D12" s="14" t="s">
        <v>3</v>
      </c>
      <c r="E12" s="9">
        <v>239883</v>
      </c>
      <c r="F12" s="14" t="s">
        <v>3</v>
      </c>
      <c r="G12" s="1"/>
    </row>
    <row r="13" spans="1:7" x14ac:dyDescent="0.45">
      <c r="A13" s="1"/>
      <c r="B13" s="39" t="s">
        <v>63</v>
      </c>
      <c r="C13" s="12">
        <f>SUM(C10:C12)</f>
        <v>289943</v>
      </c>
      <c r="D13" s="13" t="s">
        <v>3</v>
      </c>
      <c r="E13" s="12">
        <f>SUM(E10:E12)</f>
        <v>1911260.6464000002</v>
      </c>
      <c r="F13" s="13" t="s">
        <v>3</v>
      </c>
      <c r="G13" s="1"/>
    </row>
    <row r="14" spans="1:7" x14ac:dyDescent="0.45">
      <c r="A14" s="1"/>
      <c r="B14" s="39" t="s">
        <v>74</v>
      </c>
      <c r="C14" s="12">
        <f>C13*(1+'Fane 14. Nøgletal'!C12)</f>
        <v>295654.87710000004</v>
      </c>
      <c r="D14" s="13" t="s">
        <v>3</v>
      </c>
      <c r="E14" s="12">
        <f>E13*(1+'Fane 14. Nøgletal'!C12)</f>
        <v>1948912.4811340803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lIQOlMLWCIM5GNYDiuYJnOJTrIeJGgjfrVz4WLm1ZktIup6KXdF5KYupDI1SFi0WW7dO3BorijQ4TWLRMJ9p4Q==" saltValue="ct9khMeCDQwj5TWzyQ5n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227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227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227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227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PLLIKVP/1qRAgNk/1huB6MLmDg2x0Jg0W58F7q5WBLEx5Igm4feAFhOI0fiWxWxYVbm+aiBomjNhNDdvkjN2g==" saltValue="h47AdFK/yPf30T3/m3w08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/>
      <c r="C10" s="9"/>
      <c r="D10" s="14" t="s">
        <v>3</v>
      </c>
      <c r="E10" s="9"/>
      <c r="F10" s="14" t="s">
        <v>3</v>
      </c>
      <c r="G10" s="1"/>
    </row>
    <row r="11" spans="1:7" x14ac:dyDescent="0.45">
      <c r="A11" s="1"/>
      <c r="B11" s="27"/>
      <c r="C11" s="9"/>
      <c r="D11" s="14" t="s">
        <v>3</v>
      </c>
      <c r="E11" s="9"/>
      <c r="F11" s="14" t="s">
        <v>3</v>
      </c>
      <c r="G11" s="1"/>
    </row>
    <row r="12" spans="1:7" x14ac:dyDescent="0.45">
      <c r="A12" s="1"/>
      <c r="B12" s="27"/>
      <c r="C12" s="9"/>
      <c r="D12" s="14" t="s">
        <v>3</v>
      </c>
      <c r="E12" s="9"/>
      <c r="F12" s="14" t="s">
        <v>3</v>
      </c>
      <c r="G12" s="1"/>
    </row>
    <row r="13" spans="1:7" ht="28.5" customHeight="1" x14ac:dyDescent="0.45">
      <c r="A13" s="1"/>
      <c r="B13" s="23" t="s">
        <v>33</v>
      </c>
      <c r="C13" s="12">
        <f>SUM(C10:C12)</f>
        <v>0</v>
      </c>
      <c r="D13" s="13" t="s">
        <v>3</v>
      </c>
      <c r="E13" s="12">
        <f>SUM(E10:E12)</f>
        <v>0</v>
      </c>
      <c r="F13" s="13" t="s">
        <v>3</v>
      </c>
      <c r="G13" s="1"/>
    </row>
    <row r="14" spans="1:7" ht="27" customHeight="1" x14ac:dyDescent="0.45">
      <c r="A14" s="1"/>
      <c r="B14" s="23" t="s">
        <v>76</v>
      </c>
      <c r="C14" s="12">
        <f>C13*(1+'Fane 14. Nøgletal'!C12)</f>
        <v>0</v>
      </c>
      <c r="D14" s="13" t="s">
        <v>3</v>
      </c>
      <c r="E14" s="12">
        <f>E13*(1+'Fane 14. Nøgletal'!C12)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nAsNt+dyfDJ/haCPttCF4/c+KC93iIAqZ2J3Ft5MkRgJwHO9lPtZhLXFKIXanfR0nQqxOIV0Ay2tUyhk0OFc4A==" saltValue="oky/hfgaF8856OFgOreoW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242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242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242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242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8MNPzw4UzwzbeNK8PDAHs7seV4L+YmCOYb5QvFCdp5VOTkA1PYEjgXJJfmBl5jmTSh8uuvQp2h+1PmAD3iG6cw==" saltValue="p7pU6cRQ5KSccT955KlyT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8431000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-8431000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+Pv49VDDnyaF7jrq4qTIN8jSKIWJIGOgwREtdoeay4qSNButuPJD6ffGiPXSsWzAMXdUKdIWXWpC9EyoBVLcw==" saltValue="pwUfminwPnsANIrrojGnt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uOfHtvZyZmW6mKyPORJ+1j/tOMcUPk8CU8SvzdZeyLs8h7pW/asuL4LKqY6vuWbG4u57JWrrb+N5D4nOOZ0TRw==" saltValue="QN/NjBsyvjyuN35iY1H97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99922532.468328908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tillæg'!C14</f>
        <v>295654.87710000004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tillæg'!E14</f>
        <v>1948912.4811340803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aktivitet'!C14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aktivitet'!E14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1732908.7756719696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-1376288.6265328953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-771110.15927901643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-642855.45468681818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101109754.36173624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omk.'!C16</f>
        <v>56376963.990366034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6831940.0887029478</v>
      </c>
      <c r="D30" s="11" t="s">
        <v>3</v>
      </c>
      <c r="E30" s="1"/>
    </row>
    <row r="31" spans="1:5" x14ac:dyDescent="0.45">
      <c r="A31" s="1"/>
      <c r="B31" s="39" t="s">
        <v>235</v>
      </c>
      <c r="C31" s="40"/>
      <c r="D31" s="22"/>
      <c r="E31" s="1"/>
    </row>
    <row r="32" spans="1:5" x14ac:dyDescent="0.45">
      <c r="A32" s="1"/>
      <c r="B32" s="41" t="s">
        <v>239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164318658.44080523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lEZjyo7YNDuvSU2/A2JrydV3ipeZ4oxFTHdRdSZXtJf7I0JxLcjYdk35n4pHE88y5/FfvzJGIucxvMkMo1tmg==" saltValue="FhIz8Z4edl8xYrmlO0Wzh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73046875" style="2" customWidth="1"/>
    <col min="3" max="3" width="11.398437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101109754.36173624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1991862.1609262037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-1365712.9013389132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-770575.00882847689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-1990923.2503928305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98974405.362102225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omk.'!C16*(1+'Fane 14. Nøgletal'!C12)</f>
        <v>57487590.180976249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156461995.54307848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+WPkME52zqRuwHIhw96MD8HP8UkwG30uVCqAeZ1nkC4FKGPh5L3BTEswsGXNducXANskKwmiTBvC0/rP55wcfQ==" saltValue="upkjas+aLayeWiOhxGbY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863281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98974405.362102225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1949795.7856334138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-1336870.2471749254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-770040.22977234994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-1972488.3363742833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96844802.334414095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Nøgletal'!C12)^2</f>
        <v>58620095.707541481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155464898.04195559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LxtIzd+9BCKmnPk49bjCh7FCfolvrhDFWNnr/OcqrLtw4QWI8dZkqjAOMkMuB6PYplL+YHkJpUkY+uSGL46KQ==" saltValue="ieAwRGvXga3u+Q83zdBe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" style="2" customWidth="1"/>
    <col min="3" max="3" width="11.13281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96844802.334414095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1907842.6059879574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-1308105.205186605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-769505.82185288786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-1954224.1200733925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94720809.793289155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Nøgletal'!C12)^3</f>
        <v>59774911.59298005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154495721.38626921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l6Rrt54/3+38RXR+GQxFtO6mAnUyb1yKshrwk7G9W0HevuBKFkewi3a7+HmPHeOMSOJC/pBfPuJDJS5fArsEWg==" saltValue="Hj7uM2wV8H8hUx2uEioL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7.1328125" style="2" customWidth="1"/>
    <col min="5" max="5" width="12.2656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93752698.589951485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93453.865198756772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-1248472.4384269912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3353431.13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4974711.4083999991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1705646.4011815828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-1359485.1949404732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-767719.99505844992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-581731.2979769957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99922532.468328908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56582709.659961849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279873.90282073535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7188445.1254567625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163973561.15656823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+4Q+guJoFxx5XTAh03gibBJcPK6TNpNywWZIr+1sAGCTC65cZlixdQx0VyqzuP8N+i49XiSI2DHuI4M7Wc5m+Q==" saltValue="Wu7kk2LKn97U4nVjZLbOn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35267608.025951229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705352.16051902459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35001196.514923193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700023.93029846391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34880862.401304886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95033.235520615781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3410104.116096999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767719.99505844992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38254028.68577195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301479.27817887004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771110.15927901643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38528750.441423841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770575.00882847689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38502011.488617495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770040.22977234994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38475291.092644393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769505.82185288786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1NuvHBV+DqPv4eb10hSaFBnszAUB6jECeJA3eRb88LBGGL9v+t2mA5oVURAhKoHmyilv/CVIoOgvrY+3NNF5A==" saltValue="Ql8MfAbC3qsWZ5/m5xUg+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62380457.62591286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567662.16439580708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62597817.963878311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569640.14347129269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63076454.02557189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-1269571.622636406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5058784.0312019587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581731.2979769957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67404133.639961556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1987306.0570124218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642855.45468681818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70102931.351860225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1990923.2503928305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69453814.661066309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1972488.3363742833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68810708.453288466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1954224.1200733925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EUGrjHMrQk2iezzqwbWd7O17BEYtxLVt7Ean624GCIsjK47g2n6yQG1Pi1N8hzIXKT5CBIGHUdsDJ0v/4LlpQ==" saltValue="p+/ICk/PHNKZ/QMnWRBCs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2.6490263845655167E-2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1.3246280198125895E-2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TCiHGg5tV8x7juLQg7d7ALG3PZmPtu9S/qle5zQby/hLJhriC30AmEU+9w1G99NOPNCH4apuDPGjQspJhMaRA==" saltValue="CfLrLz+zCWqZg6Y30lzEB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2019-09-06T09:30:23Z</dcterms:modified>
</cp:coreProperties>
</file>