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ladsaxe Vand AS (V06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s="1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2" i="37" s="1"/>
  <c r="C13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<sst xmlns="http://schemas.openxmlformats.org/spreadsheetml/2006/main" count="594" uniqueCount="244">
  <si>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</si>
  <si>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</si>
  <si>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</si>
  <si>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</si>
  <si>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</si>
  <si>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</si>
  <si>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</si>
  <si>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</si>
  <si>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</si>
  <si>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</si>
  <si>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</si>
  <si>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</si>
  <si>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</si>
  <si>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</si>
  <si>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</si>
  <si>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</si>
  <si>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</si>
  <si>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</si>
  <si>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</si>
  <si>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</si>
  <si>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</si>
  <si>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</si>
  <si>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</si>
  <si>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</si>
  <si>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</si>
  <si>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</si>
  <si>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</si>
  <si>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</si>
  <si>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</si>
  <si>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</si>
  <si>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</si>
  <si>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</si>
  <si>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</si>
  <si>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</si>
  <si>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</si>
  <si>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</si>
  <si>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</si>
  <si>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</si>
  <si>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</si>
  <si>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</si>
  <si>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</si>
  <si>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</si>
  <si>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</si>
  <si>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</si>
  <si>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</si>
  <si>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</si>
  <si>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</si>
  <si>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</si>
  <si>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</si>
  <si>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</si>
  <si>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</si>
  <si>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</si>
  <si>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</si>
  <si>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</si>
  <si>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</si>
  <si>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</si>
  <si>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</si>
  <si>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</si>
  <si>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</si>
  <si>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</si>
  <si>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</si>
  <si>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</si>
  <si>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</si>
  <si>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</si>
  <si>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</si>
  <si>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</si>
  <si>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</si>
  <si>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</si>
  <si>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</si>
  <si>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</si>
  <si>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</si>
  <si>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</si>
  <si>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</si>
  <si>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</si>
  <si>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</si>
  <si>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</si>
  <si>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</si>
  <si>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</si>
  <si>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</si>
  <si>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</si>
  <si>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</si>
  <si>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</si>
  <si>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</si>
  <si>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</si>
  <si>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</si>
  <si>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</si>
  <si>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</si>
  <si>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</si>
  <si>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</si>
  <si>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</si>
  <si>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</si>
  <si>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</si>
  <si>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</si>
  <si>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</si>
  <si>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</si>
  <si>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</si>
  <si>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</si>
  <si>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</si>
  <si>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</si>
  <si>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</si>
  <si>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</si>
  <si>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</si>
  <si>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</si>
  <si>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</si>
  <si>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</si>
  <si>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</si>
  <si>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</si>
  <si>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</si>
  <si>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</si>
  <si>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</si>
  <si>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</si>
  <si>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</si>
  <si>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</si>
  <si>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</si>
  <si>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</si>
  <si>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</si>
  <si>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</si>
  <si>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</si>
  <si>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</si>
  <si>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</si>
  <si>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</si>
  <si>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</si>
  <si>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</si>
  <si>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</si>
  <si>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</si>
  <si>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</si>
  <si>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</si>
  <si>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</si>
  <si>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</si>
  <si>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</si>
  <si>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</si>
  <si>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</si>
  <si>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</si>
  <si>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</si>
  <si>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</si>
  <si>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</si>
  <si>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</si>
  <si>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</si>
  <si>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</si>
  <si>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</si>
  <si>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</si>
  <si>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</si>
  <si>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</si>
  <si>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</si>
  <si>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</si>
  <si>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</si>
  <si>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</si>
  <si>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</si>
  <si>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</si>
  <si>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</si>
  <si>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</si>
  <si>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</si>
  <si>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</si>
  <si>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</si>
  <si>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</si>
  <si>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</si>
  <si>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</si>
  <si>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</si>
  <si>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</si>
  <si>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</si>
  <si>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</si>
  <si>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</si>
  <si>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</si>
  <si>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</si>
  <si>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</si>
  <si>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</si>
  <si>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</si>
  <si>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</si>
  <si>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</si>
  <si>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</si>
  <si>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</si>
  <si>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</si>
  <si>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</si>
  <si>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</si>
  <si>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</si>
  <si>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</si>
  <si>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</si>
  <si>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</si>
  <si>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</si>
  <si>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</si>
  <si>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</si>
  <si>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</si>
  <si>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</si>
  <si>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</si>
  <si>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</si>
  <si>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</si>
  <si>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</si>
  <si>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</si>
  <si>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</si>
  <si>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</si>
  <si>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</si>
  <si>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</si>
  <si>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</si>
  <si>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</si>
  <si>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</si>
  <si>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</si>
  <si>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</si>
  <si>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</si>
  <si>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</si>
  <si>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</si>
  <si>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</si>
  <si>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</si>
  <si>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</si>
  <si>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</si>
  <si>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</si>
  <si>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</si>
  <si>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</si>
  <si>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</si>
  <si>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</si>
  <si>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</si>
  <si>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</si>
  <si>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</si>
  <si>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</si>
  <si>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</si>
  <si>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</si>
  <si>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</si>
  <si>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</si>
  <si>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</si>
  <si>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</si>
  <si>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</si>
  <si>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</si>
  <si>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</si>
  <si>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</si>
  <si>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</si>
  <si>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</si>
  <si>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</si>
  <si>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</si>
  <si>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</si>
  <si>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</si>
  <si>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</si>
  <si>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</si>
  <si>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</si>
  <si>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</si>
  <si>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</si>
  <si>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Lyngen og Pilegårdsvej</t>
  </si>
  <si>
    <t>Ingen engangstillæg</t>
  </si>
  <si>
    <t>Afgift for ledningsført vand</t>
  </si>
  <si>
    <t>Afgift til Forsyningssekretariatet</t>
  </si>
  <si>
    <t>Køb af ydelser og produkter fra andre vandselskaber reguleret af vandsektorloven</t>
  </si>
  <si>
    <t>Tjenestemandspensioner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</si>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</sst>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4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4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4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4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4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DyJVrOx4V6tVpJqG0n8Fo1Qt7k9ZdrCo1wAha7shHc3Mi4rKJWvNiNsSYjLbYyl2Lv8xr4fuCWzblf8UCe8pIA==" saltValue="sa5wDh3aBGflY7gg++cDx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236</v>
      </c>
      <c r="C10" s="9">
        <v>20438556</v>
      </c>
      <c r="D10" s="14" t="s">
        <v>3</v>
      </c>
      <c r="E10" s="1"/>
      <c r="F10" s="1"/>
    </row>
    <row r="11" spans="1:6" x14ac:dyDescent="0.45">
      <c r="A11" s="1"/>
      <c r="B11" s="48" t="s">
        <v>237</v>
      </c>
      <c r="C11" s="9">
        <v>65622</v>
      </c>
      <c r="D11" s="14" t="s">
        <v>3</v>
      </c>
      <c r="E11" s="1"/>
      <c r="F11" s="1"/>
    </row>
    <row r="12" spans="1:6" ht="26.65" x14ac:dyDescent="0.45">
      <c r="A12" s="1"/>
      <c r="B12" s="44" t="s">
        <v>238</v>
      </c>
      <c r="C12" s="9">
        <v>8109340</v>
      </c>
      <c r="D12" s="14" t="s">
        <v>3</v>
      </c>
      <c r="E12" s="1"/>
      <c r="F12" s="1"/>
    </row>
    <row r="13" spans="1:6" x14ac:dyDescent="0.45">
      <c r="A13" s="1"/>
      <c r="B13" s="48" t="s">
        <v>239</v>
      </c>
      <c r="C13" s="9">
        <v>2276059</v>
      </c>
      <c r="D13" s="14" t="s">
        <v>3</v>
      </c>
      <c r="E13" s="1"/>
      <c r="F13" s="1"/>
    </row>
    <row r="14" spans="1:6" x14ac:dyDescent="0.45">
      <c r="A14" s="1"/>
      <c r="B14" s="39" t="s">
        <v>71</v>
      </c>
      <c r="C14" s="12">
        <f>SUM(C10:C13)</f>
        <v>30889577</v>
      </c>
      <c r="D14" s="13" t="s">
        <v>3</v>
      </c>
      <c r="E14" s="1"/>
      <c r="F14" s="1"/>
    </row>
    <row r="15" spans="1:6" x14ac:dyDescent="0.45">
      <c r="A15" s="1"/>
      <c r="B15" s="39" t="s">
        <v>72</v>
      </c>
      <c r="C15" s="12">
        <f>C14*(1+'Fane 14. Nøgletal'!C12)^2</f>
        <v>32118614.269737933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yrdf89VOWfB+8XjoqzDswPVJ55Go3bMe+p298Ktr0ADiynrwQjxZne/aA/0pDGhG/jy1rG1G5eEAcJqTy/0Jpg==" saltValue="edTaS9pV/D3g3b7ABxdtm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-307896.02499999717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-628054.44152902067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-935950.46652901778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4" t="s">
        <v>188</v>
      </c>
      <c r="C11" s="75"/>
      <c r="D11" s="75"/>
      <c r="E11" s="75"/>
      <c r="F11" s="76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60793055.326171651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57871662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2921393.3261716515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4" t="s">
        <v>189</v>
      </c>
      <c r="C20" s="75"/>
      <c r="D20" s="75"/>
      <c r="E20" s="75"/>
      <c r="F20" s="76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60949563.273853868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59031472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1918091.2738538682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242</v>
      </c>
      <c r="C31" s="96"/>
      <c r="D31" s="96"/>
      <c r="E31" s="96"/>
      <c r="F31" s="97"/>
      <c r="G31" s="1"/>
    </row>
    <row r="32" spans="1:7" x14ac:dyDescent="0.4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Y/ZRhx/X3GVfcVChuK6gwCl+4W+4i+E1NzKPiWrrRCgfqMFN5xibCoTDXB8S8TiipjR6Yy8Sbtm6T6ZFXESCmg==" saltValue="qyLEzJFwH6jUkBuRn/Qy5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d2Ji/j1iuduGlq/iAmH+9wHVtv91F8208rAgh+Hb8GacdGTSAVRJx96fOWtpTsLpAd4cRrBij+e9kTrV98eh5w==" saltValue="BVybB+0caXuCU3/IoqZJd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45">
      <c r="A10" s="1"/>
      <c r="B10" s="115" t="s">
        <v>240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4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EfIcZNCuOeW9NC3OXUA4/j4cWccEhaztdkYxrZ4DEZ2lipV15g9Qwz70FbWwub+PFKmY5cDCdAVX4BI5jPa6Q==" saltValue="ZGwVRVPFFVq4OHjCwYd0O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241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117" t="s">
        <v>234</v>
      </c>
      <c r="C11" s="24">
        <v>96396</v>
      </c>
      <c r="D11" s="14" t="s">
        <v>3</v>
      </c>
      <c r="E11" s="9">
        <v>4061</v>
      </c>
      <c r="F11" s="14" t="s">
        <v>3</v>
      </c>
      <c r="G11" s="1"/>
    </row>
    <row r="12" spans="1:7" x14ac:dyDescent="0.45">
      <c r="A12" s="1"/>
      <c r="B12" s="39" t="s">
        <v>63</v>
      </c>
      <c r="C12" s="12">
        <f>SUM(C10:C11)</f>
        <v>96396</v>
      </c>
      <c r="D12" s="13" t="s">
        <v>3</v>
      </c>
      <c r="E12" s="12">
        <f>SUM(E10:E11)</f>
        <v>4061</v>
      </c>
      <c r="F12" s="13" t="s">
        <v>3</v>
      </c>
      <c r="G12" s="1"/>
    </row>
    <row r="13" spans="1:7" x14ac:dyDescent="0.45">
      <c r="A13" s="1"/>
      <c r="B13" s="39" t="s">
        <v>74</v>
      </c>
      <c r="C13" s="12">
        <f>C12*(1+'Fane 14. Nøgletal'!C12)</f>
        <v>98295.001199999999</v>
      </c>
      <c r="D13" s="13" t="s">
        <v>3</v>
      </c>
      <c r="E13" s="12">
        <f>E12*(1+'Fane 14. Nøgletal'!C12)</f>
        <v>4141.0016999999998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</sheetData>
  <sheetProtection algorithmName="SHA-512" hashValue="j+zzaffdO1PoRG5fZSbmgQU48C5hf9ArLBwZ/qM7jCPYvdOq416EFRRmVExhVga1mrDEmlnFk4Ui9hcaZGawFA==" saltValue="6cCPCJOvNX4DIm1yQE/fQ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235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235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235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235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iZ8S8DzYRxrusImv2I2ZB27CRBOcEhjMcSmkyTgQGMj0BMICjKAsPjjWbpr2GU4llq4kYVd5vGT8jf+JpOAGQ==" saltValue="nxstXKeajrXneUGcWIrjn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b8FG65dqxEMxAuRnD713BsBD/doenToW+PIeaSMaB0VttTWwBMp4ZjkiH5Wkef//gjMj2p8sGNtuiUyZxk2J5A==" saltValue="9N2dp09hg+YxpEBq04dsz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VUJ7b8qIqfw8xjoI7ZWl7SYoQz4U5YzeLoBOAxzUezJ7My22oLwpNhsAeU3/Fh+JifhrURZDYJhxiW27lj0oLA==" saltValue="91rlBa4rXU9IKvdqiyNnP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1508970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-1132683.3783068783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376286.62169312174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-376286.62169312174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zxDSOOtMhwiDeq0f+bTsw0gOSVJy1nxoFNTQhMuXxX3fl5EbhICJFI894cZ7V4y55bJRROzAHILpMoDl5JqSQ==" saltValue="CqimiALqr0UzGnKdiUAPM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54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1Og7T2E5KdCYN6rJGHU8LQGkbvTygzfUoldiSB2oG/PkSTOiLWj34AZLEVlh4mZScUJRJ8QhqgdftLZ5dtNqog==" saltValue="Z8zMZtmDEPJwITmH4S8ck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28532230.157821752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tillæg'!C13</f>
        <v>98295.001199999999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tillæg'!E13</f>
        <v>4141.0016999999998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484212.67892431759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-456412.41648465279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-305900.81819291017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-135449.8844801964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28221115.72048831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omk.'!C15</f>
        <v>32118614.269737933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-376286.62169312174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45">
      <c r="A31" s="1"/>
      <c r="B31" s="39" t="s">
        <v>225</v>
      </c>
      <c r="C31" s="40"/>
      <c r="D31" s="22"/>
      <c r="E31" s="1"/>
    </row>
    <row r="32" spans="1:5" x14ac:dyDescent="0.4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59963443.36853312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/RzxRGJt83MEaO5W62+Q4BP08LjfuPz1UkcJlcy+SmF6sSnS8n9LulfjolBe8hS93Yw8FlnRAmc9fqxOLHnRlg==" saltValue="aodRZU/rkaM7ULpgb3LNF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28221115.72048831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555955.97969361965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-451054.89487972995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-305688.52302508429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-446669.30748340528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27573658.974793714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omk.'!C15*(1+'Fane 14. Nøgletal'!C12)</f>
        <v>32751350.970851772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60325009.945645481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gPcACO3+BkKWYfuc12wDERk+RdElyN6/0kypZPgp3AKDEmo69D94BKZC8DtrxGpX4kqMeElG8b7NXBpW0KvUNQ==" saltValue="DmQxoYbTtLV2CDwHIvh5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27573658.974793714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543201.08180343616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-440706.66707538307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-305476.37519010488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-442533.38196414884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26928143.632367514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omk.'!C15*(1+'Fane 14. Nøgletal'!C12)^2</f>
        <v>33396552.584977552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60324696.217345066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v+w9j6QdXu4TfnCZxJzwI9RGgQ6f/dnxfHM0UH/k2U/Yivc952NM1g4SVu96OrpuN9ZZVLWVnn3rakA1IozbyA==" saltValue="F4PxoLUSrQn0Zo70ht/eA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26928143.632367514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530484.42955763999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-430389.46849949821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-305264.37458572298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-438435.75296451943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26284538.465875417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omk.'!C15*(1+'Fane 14. Nøgletal'!C12)^3</f>
        <v>34054464.670901611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60339003.136777028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vk3hHodFC6pUuSvDxflpDCfqzHbyqUF6FNZaRCZ7KftpC9nkUvcMfJXKCTWhPcnB/vI2nWH/Ft3aj6l/9yVr5w==" saltValue="78iXOOry2rZRm6R/XxmQ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0" t="s">
        <v>81</v>
      </c>
      <c r="C9" s="91"/>
      <c r="D9" s="92"/>
      <c r="E9" s="7">
        <v>29491705.627097681</v>
      </c>
      <c r="F9" s="8" t="s">
        <v>3</v>
      </c>
      <c r="G9" s="1"/>
    </row>
    <row r="10" spans="1:7" x14ac:dyDescent="0.45">
      <c r="A10" s="1"/>
      <c r="B10" s="90" t="s">
        <v>82</v>
      </c>
      <c r="C10" s="91"/>
      <c r="D10" s="92"/>
      <c r="E10" s="7">
        <v>-313776.89713273576</v>
      </c>
      <c r="F10" s="8" t="s">
        <v>3</v>
      </c>
      <c r="G10" s="1"/>
    </row>
    <row r="11" spans="1:7" x14ac:dyDescent="0.45">
      <c r="A11" s="1"/>
      <c r="B11" s="90" t="s">
        <v>83</v>
      </c>
      <c r="C11" s="91"/>
      <c r="D11" s="92"/>
      <c r="E11" s="7">
        <v>-304749.9316993581</v>
      </c>
      <c r="F11" s="8" t="s">
        <v>3</v>
      </c>
      <c r="G11" s="1"/>
    </row>
    <row r="12" spans="1:7" x14ac:dyDescent="0.4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45">
      <c r="A13" s="1"/>
      <c r="B13" s="77" t="s">
        <v>68</v>
      </c>
      <c r="C13" s="78"/>
      <c r="D13" s="79"/>
      <c r="E13" s="9">
        <v>70429.978770666654</v>
      </c>
      <c r="F13" s="8" t="s">
        <v>3</v>
      </c>
      <c r="G13" s="1"/>
    </row>
    <row r="14" spans="1:7" x14ac:dyDescent="0.4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4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45">
      <c r="A18" s="1"/>
      <c r="B18" s="77" t="s">
        <v>26</v>
      </c>
      <c r="C18" s="78"/>
      <c r="D18" s="79"/>
      <c r="E18" s="9">
        <f>SUM(E9:E17)*'Fane 14. Nøgletal'!C11</f>
        <v>489146.98833191261</v>
      </c>
      <c r="F18" s="8" t="s">
        <v>3</v>
      </c>
      <c r="G18" s="1"/>
    </row>
    <row r="19" spans="1:7" x14ac:dyDescent="0.45">
      <c r="A19" s="1"/>
      <c r="B19" s="77" t="s">
        <v>10</v>
      </c>
      <c r="C19" s="78"/>
      <c r="D19" s="79"/>
      <c r="E19" s="9">
        <f>-SUM(E9:E18)*'Fane 5. Individuelt eff. krav'!G10</f>
        <v>-461332.15693676623</v>
      </c>
      <c r="F19" s="8" t="s">
        <v>3</v>
      </c>
      <c r="G19" s="1"/>
    </row>
    <row r="20" spans="1:7" x14ac:dyDescent="0.45">
      <c r="A20" s="1"/>
      <c r="B20" s="77" t="s">
        <v>38</v>
      </c>
      <c r="C20" s="78"/>
      <c r="D20" s="79"/>
      <c r="E20" s="9">
        <f>-'Fane 4.1. Gen. krav - drift'!G20</f>
        <v>-304944.58943692152</v>
      </c>
      <c r="F20" s="8" t="s">
        <v>3</v>
      </c>
      <c r="G20" s="1"/>
    </row>
    <row r="21" spans="1:7" x14ac:dyDescent="0.45">
      <c r="A21" s="1"/>
      <c r="B21" s="77" t="s">
        <v>39</v>
      </c>
      <c r="C21" s="78"/>
      <c r="D21" s="79"/>
      <c r="E21" s="9">
        <f>-'Fane 4.2. Gen. krav - anlæg'!G19</f>
        <v>-134248.86117272716</v>
      </c>
      <c r="F21" s="8" t="s">
        <v>3</v>
      </c>
      <c r="G21" s="1"/>
    </row>
    <row r="22" spans="1:7" x14ac:dyDescent="0.45">
      <c r="A22" s="1"/>
      <c r="B22" s="80" t="s">
        <v>28</v>
      </c>
      <c r="C22" s="81"/>
      <c r="D22" s="82"/>
      <c r="E22" s="10">
        <f>SUM(E9:E21)</f>
        <v>28532230.157821752</v>
      </c>
      <c r="F22" s="11" t="s">
        <v>3</v>
      </c>
      <c r="G22" s="1"/>
    </row>
    <row r="23" spans="1:7" x14ac:dyDescent="0.45">
      <c r="A23" s="1"/>
      <c r="B23" s="93" t="s">
        <v>17</v>
      </c>
      <c r="C23" s="94"/>
      <c r="D23" s="94"/>
      <c r="E23" s="40"/>
      <c r="F23" s="22"/>
      <c r="G23" s="1"/>
    </row>
    <row r="24" spans="1:7" x14ac:dyDescent="0.45">
      <c r="A24" s="1"/>
      <c r="B24" s="83" t="s">
        <v>17</v>
      </c>
      <c r="C24" s="84"/>
      <c r="D24" s="85"/>
      <c r="E24" s="10">
        <v>30430615.299325984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86" t="s">
        <v>132</v>
      </c>
      <c r="C26" s="87"/>
      <c r="D26" s="88"/>
      <c r="E26" s="10">
        <v>167332.75664434084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3" t="s">
        <v>19</v>
      </c>
      <c r="C28" s="84"/>
      <c r="D28" s="85"/>
      <c r="E28" s="10">
        <v>-376286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3" t="s">
        <v>131</v>
      </c>
      <c r="C30" s="84"/>
      <c r="D30" s="85"/>
      <c r="E30" s="10">
        <v>0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58753892.213792078</v>
      </c>
      <c r="F31" s="13" t="s">
        <v>3</v>
      </c>
      <c r="G31" s="1"/>
    </row>
    <row r="32" spans="1:7" ht="28.15" customHeight="1" x14ac:dyDescent="0.45">
      <c r="A32" s="1"/>
      <c r="B32" s="74" t="s">
        <v>189</v>
      </c>
      <c r="C32" s="75"/>
      <c r="D32" s="75"/>
      <c r="E32" s="75"/>
      <c r="F32" s="76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lplTJt2PgVfsGx7x7SDytP27AETp2tTeH0zHNZg4wjeMBCyk21M6mzt9de/fMyPrGY9yqEjiJmL6FnHh+AdKig==" saltValue="zkKk26nyYKOTlgjlyuSpk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15738902.464875489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314778.04929750977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15620010.795655819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312400.21591311641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15566309.198540354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-319079.72669427894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304944.58943692152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15194809.496921867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100231.41272364001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305900.81819291017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15284426.151254214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305688.52302508429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15273818.759505244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305476.37519010488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15263218.729286147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305264.37458572298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DmfgWKuXlMiZcLZjE6XaMdrGjm5xwT9WBLENr0qVqqYXn2Y424FUxHzVk8Cu+aKJFvurTwNqIk9QSWRUJ64qQ==" saltValue="Kpc2fGpfUeNbNrvA+knzR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15496287.087623827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141016.21249737684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15550282.815240556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141507.57361868906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15669183.543205274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-309900.20554507722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71620.245411890923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134248.86117272716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15555168.186699459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4222.5794334900002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135449.8844801964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15727792.517021311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446669.30748340528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15582161.336765803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442533.38196414884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15437878.625511248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438435.75296451943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Q/hRyy0Jm7PJJMtfOsC8dnSfFuAEcTRd2hLeo4TOd3CeW2QKMAuKn97jDUvNlrfO+yN0Al/6hkCYOBvJ+bavA==" saltValue="TleSgVNExAvWha7VHdI7t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0.02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1.5674106788178811E-2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mxeTINFsNnw/m/zNemSghyROo8LoqxRyQAc2u2IN7Y+8VR3FjvfUZSQ77djSTrxCHHKAYdLydoi/FeQv+RaNA==" saltValue="ZEXr4c+cAkzgcRO0KFk+d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2019-09-05T10:19:11Z</dcterms:modified>
</cp:coreProperties>
</file>