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jørring Vandselskab AS (V08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2" i="37" s="1"/>
  <c r="C13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<sst xmlns="http://schemas.openxmlformats.org/spreadsheetml/2006/main" count="596" uniqueCount="245">
  <si>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</si>
  <si>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</si>
  <si>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</si>
  <si>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</si>
  <si>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</si>
  <si>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</si>
  <si>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</si>
  <si>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</si>
  <si>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</si>
  <si>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</si>
  <si>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</si>
  <si>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</si>
  <si>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</si>
  <si>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</si>
  <si>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</si>
  <si>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</si>
  <si>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</si>
  <si>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</si>
  <si>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</si>
  <si>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</si>
  <si>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</si>
  <si>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</si>
  <si>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</si>
  <si>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</si>
  <si>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</si>
  <si>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</si>
  <si>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</si>
  <si>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</si>
  <si>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</si>
  <si>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</si>
  <si>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</si>
  <si>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</si>
  <si>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</si>
  <si>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</si>
  <si>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</si>
  <si>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</si>
  <si>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</si>
  <si>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</si>
  <si>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</si>
  <si>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</si>
  <si>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</si>
  <si>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</si>
  <si>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</si>
  <si>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</si>
  <si>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</si>
  <si>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</si>
  <si>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</si>
  <si>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</si>
  <si>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</si>
  <si>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</si>
  <si>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</si>
  <si>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</si>
  <si>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</si>
  <si>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</si>
  <si>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</si>
  <si>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</si>
  <si>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</si>
  <si>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</si>
  <si>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</si>
  <si>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</si>
  <si>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</si>
  <si>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</si>
  <si>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</si>
  <si>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</si>
  <si>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</si>
  <si>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</si>
  <si>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</si>
  <si>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</si>
  <si>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</si>
  <si>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</si>
  <si>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</si>
  <si>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</si>
  <si>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</si>
  <si>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</si>
  <si>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</si>
  <si>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</si>
  <si>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</si>
  <si>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</si>
  <si>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</si>
  <si>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</si>
  <si>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</si>
  <si>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</si>
  <si>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</si>
  <si>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</si>
  <si>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</si>
  <si>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</si>
  <si>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</si>
  <si>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</si>
  <si>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</si>
  <si>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</si>
  <si>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</si>
  <si>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</si>
  <si>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</si>
  <si>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</si>
  <si>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</si>
  <si>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</si>
  <si>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</si>
  <si>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</si>
  <si>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</si>
  <si>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</si>
  <si>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</si>
  <si>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</si>
  <si>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</si>
  <si>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</si>
  <si>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</si>
  <si>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</si>
  <si>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</si>
  <si>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</si>
  <si>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</si>
  <si>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</si>
  <si>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</si>
  <si>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</si>
  <si>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</si>
  <si>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</si>
  <si>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</si>
  <si>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</si>
  <si>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</si>
  <si>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</si>
  <si>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</si>
  <si>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</si>
  <si>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</si>
  <si>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</si>
  <si>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</si>
  <si>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</si>
  <si>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</si>
  <si>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</si>
  <si>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</si>
  <si>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</si>
  <si>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</si>
  <si>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</si>
  <si>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</si>
  <si>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</si>
  <si>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</si>
  <si>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</si>
  <si>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</si>
  <si>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</si>
  <si>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</si>
  <si>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</si>
  <si>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</si>
  <si>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</si>
  <si>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</si>
  <si>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</si>
  <si>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</si>
  <si>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</si>
  <si>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</si>
  <si>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</si>
  <si>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</si>
  <si>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</si>
  <si>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</si>
  <si>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</si>
  <si>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</si>
  <si>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</si>
  <si>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</si>
  <si>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</si>
  <si>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</si>
  <si>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</si>
  <si>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</si>
  <si>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</si>
  <si>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</si>
  <si>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</si>
  <si>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</si>
  <si>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</si>
  <si>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</si>
  <si>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</si>
  <si>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</si>
  <si>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</si>
  <si>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</si>
  <si>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</si>
  <si>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</si>
  <si>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</si>
  <si>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</si>
  <si>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</si>
  <si>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</si>
  <si>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</si>
  <si>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</si>
  <si>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</si>
  <si>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</si>
  <si>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</si>
  <si>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</si>
  <si>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</si>
  <si>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</si>
  <si>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</si>
  <si>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</si>
  <si>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</si>
  <si>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</si>
  <si>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</si>
  <si>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</si>
  <si>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</si>
  <si>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</si>
  <si>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</si>
  <si>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</si>
  <si>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</si>
  <si>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</si>
  <si>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</si>
  <si>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</si>
  <si>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</si>
  <si>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</si>
  <si>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</si>
  <si>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</si>
  <si>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</si>
  <si>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</si>
  <si>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</si>
  <si>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</si>
  <si>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</si>
  <si>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</si>
  <si>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</si>
  <si>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</si>
  <si>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</si>
  <si>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</si>
  <si>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</si>
  <si>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</si>
  <si>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</si>
  <si>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</si>
  <si>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</si>
  <si>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</si>
  <si>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</si>
  <si>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</si>
  <si>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</si>
  <si>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</si>
  <si>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</si>
  <si>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</si>
  <si>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</si>
  <si>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</si>
  <si>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</si>
  <si>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</si>
  <si>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</si>
  <si>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</si>
  <si>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</si>
  <si>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</si>
  <si>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</si>
  <si>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</si>
  <si>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</si>
  <si>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</si>
  <si>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</si>
  <si>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</si>
  <si>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Akkumuleret restskat</t>
  </si>
  <si>
    <t>Afgift til Forsyningssekretariatet</t>
  </si>
  <si>
    <t>Ejendomsskat</t>
  </si>
  <si>
    <t>Selskabsskatter</t>
  </si>
  <si>
    <t>Ingen anlægsprojekter</t>
  </si>
  <si>
    <t>Anlægsprojekter igangsat senest 1. marts 2016</t>
  </si>
  <si>
    <t>Udvidelse af forsyningsområde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</si>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</sst>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4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4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4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4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4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4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4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4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4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+lSAcG7ofaGDJDl+V5Gyk1X+oDONbezpIp72SjgKTMMVLMPc/U4+c8ADLwWDoIiRFFRnq/04/yiFoUr+la74A==" saltValue="QGKNEStxxPoNGRVEND3H/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45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234</v>
      </c>
      <c r="C10" s="9">
        <v>19248722</v>
      </c>
      <c r="D10" s="14" t="s">
        <v>3</v>
      </c>
      <c r="E10" s="1"/>
      <c r="F10" s="1"/>
    </row>
    <row r="11" spans="1:6" x14ac:dyDescent="0.45">
      <c r="A11" s="1"/>
      <c r="B11" s="48" t="s">
        <v>235</v>
      </c>
      <c r="C11" s="9">
        <v>250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50995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118387</v>
      </c>
      <c r="D13" s="14" t="s">
        <v>3</v>
      </c>
      <c r="E13" s="1"/>
      <c r="F13" s="1"/>
    </row>
    <row r="14" spans="1:6" x14ac:dyDescent="0.45">
      <c r="A14" s="1"/>
      <c r="B14" s="48" t="s">
        <v>238</v>
      </c>
      <c r="C14" s="9">
        <v>890000</v>
      </c>
      <c r="D14" s="14" t="s">
        <v>3</v>
      </c>
      <c r="E14" s="1"/>
      <c r="F14" s="1"/>
    </row>
    <row r="15" spans="1:6" x14ac:dyDescent="0.45">
      <c r="A15" s="1"/>
      <c r="B15" s="39" t="s">
        <v>71</v>
      </c>
      <c r="C15" s="12">
        <f>SUM(C10:C14)</f>
        <v>20308354</v>
      </c>
      <c r="D15" s="13" t="s">
        <v>3</v>
      </c>
      <c r="E15" s="1"/>
      <c r="F15" s="1"/>
    </row>
    <row r="16" spans="1:6" x14ac:dyDescent="0.45">
      <c r="A16" s="1"/>
      <c r="B16" s="39" t="s">
        <v>72</v>
      </c>
      <c r="C16" s="12">
        <f>C15*(1+'Fane 14. Nøgletal'!C12)^2</f>
        <v>21116384.61670386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gyP7qrFI5cRl0Fm/coyukk9KTT276UujmLn+RzIJoyXIo1tuZotErQ+vu8CRnSHZ0ZE8cKT+2sVrKqSgmVJfNw==" saltValue="ODSWf7QTUb4pR8SlHhIFM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4290292.87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-5361935.7373132259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-1071642.8673132258</v>
      </c>
      <c r="F9" s="17" t="s">
        <v>3</v>
      </c>
      <c r="G9" s="1"/>
    </row>
    <row r="10" spans="1:7" ht="15" customHeight="1" x14ac:dyDescent="0.45">
      <c r="A10" s="1"/>
      <c r="B10" s="39"/>
      <c r="C10" s="40"/>
      <c r="D10" s="40"/>
      <c r="E10" s="40"/>
      <c r="F10" s="22"/>
      <c r="G10" s="1"/>
    </row>
    <row r="11" spans="1:7" ht="28.5" customHeight="1" x14ac:dyDescent="0.45">
      <c r="A11" s="1"/>
      <c r="B11" s="74" t="s">
        <v>188</v>
      </c>
      <c r="C11" s="75"/>
      <c r="D11" s="75"/>
      <c r="E11" s="75"/>
      <c r="F11" s="76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62855296.227229886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57783985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19996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5091307.2272298858</v>
      </c>
      <c r="F18" s="17" t="s">
        <v>3</v>
      </c>
      <c r="G18" s="1"/>
    </row>
    <row r="19" spans="1:7" x14ac:dyDescent="0.45">
      <c r="A19" s="1"/>
      <c r="B19" s="39"/>
      <c r="C19" s="40"/>
      <c r="D19" s="40"/>
      <c r="E19" s="40"/>
      <c r="F19" s="22"/>
      <c r="G19" s="1"/>
    </row>
    <row r="20" spans="1:7" ht="30" customHeight="1" x14ac:dyDescent="0.45">
      <c r="A20" s="1"/>
      <c r="B20" s="74" t="s">
        <v>189</v>
      </c>
      <c r="C20" s="75"/>
      <c r="D20" s="75"/>
      <c r="E20" s="75"/>
      <c r="F20" s="76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59730346.924885623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59133347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130000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726999.92488562316</v>
      </c>
      <c r="F27" s="17" t="s">
        <v>3</v>
      </c>
      <c r="G27" s="1"/>
    </row>
    <row r="28" spans="1:7" x14ac:dyDescent="0.45">
      <c r="A28" s="1"/>
      <c r="B28" s="39"/>
      <c r="C28" s="40"/>
      <c r="D28" s="40"/>
      <c r="E28" s="4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243</v>
      </c>
      <c r="C31" s="96"/>
      <c r="D31" s="96"/>
      <c r="E31" s="96"/>
      <c r="F31" s="97"/>
      <c r="G31" s="1"/>
    </row>
    <row r="32" spans="1:7" x14ac:dyDescent="0.45">
      <c r="A32" s="1"/>
      <c r="B32" s="106" t="s">
        <v>244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l5obwkWJxrAxhRk1sKgxidGZ3Ys9nvTUa6MfwB6ySyiCQcmllPdCBj2WS0kk9+eRc1ShGau7THXSZwypLFxlzg==" saltValue="UbFQS4PaLjVuSvgdIiGLp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4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W3rq9rm2NMQptQPLWn29ldl8h+p//PPpHUetnAYaxWTKpJkyICrnTltRiic/+U3niuh7FFZILTNoz5QOXq8YXw==" saltValue="Kf2AT/Wf14kWjnIZ2KS66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45">
      <c r="A10" s="1"/>
      <c r="B10" s="115" t="s">
        <v>239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4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guOwpKdsmkyYNyo0JqI4t7iGgu+MZidhqEGUtCWO/q05wW0wT20AYcHENY/ujk0jk2dsrJXjP4hPD4bwguQbw==" saltValue="futTAf4dDHzU3+JhNlvEV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240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117" t="s">
        <v>241</v>
      </c>
      <c r="C11" s="24">
        <v>16698</v>
      </c>
      <c r="D11" s="14" t="s">
        <v>3</v>
      </c>
      <c r="E11" s="9">
        <v>25177</v>
      </c>
      <c r="F11" s="14" t="s">
        <v>3</v>
      </c>
      <c r="G11" s="1"/>
    </row>
    <row r="12" spans="1:7" x14ac:dyDescent="0.45">
      <c r="A12" s="1"/>
      <c r="B12" s="39" t="s">
        <v>63</v>
      </c>
      <c r="C12" s="12">
        <f>SUM(C10:C11)</f>
        <v>16698</v>
      </c>
      <c r="D12" s="13" t="s">
        <v>3</v>
      </c>
      <c r="E12" s="12">
        <f>SUM(E10:E11)</f>
        <v>25177</v>
      </c>
      <c r="F12" s="13" t="s">
        <v>3</v>
      </c>
      <c r="G12" s="1"/>
    </row>
    <row r="13" spans="1:7" x14ac:dyDescent="0.45">
      <c r="A13" s="1"/>
      <c r="B13" s="39" t="s">
        <v>74</v>
      </c>
      <c r="C13" s="12">
        <f>C12*(1+'Fane 14. Nøgletal'!C12)</f>
        <v>17026.9506</v>
      </c>
      <c r="D13" s="13" t="s">
        <v>3</v>
      </c>
      <c r="E13" s="12">
        <f>E12*(1+'Fane 14. Nøgletal'!C12)</f>
        <v>25672.9869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</sheetData>
  <sheetProtection algorithmName="SHA-512" hashValue="dBD1YVdMImLhBM9heVxnxKDGjcSvdaN38llyiXri+VehRpBFOZln3ExWKD2kgEI58VEghQgFjWtJCF5JaTUF7A==" saltValue="pZuSiiiJLevRWQ2jBa3zW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242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45">
      <c r="A18" s="1"/>
      <c r="B18" s="27" t="s">
        <v>242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45">
      <c r="A26" s="1"/>
      <c r="B26" s="27" t="s">
        <v>242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45">
      <c r="A34" s="1"/>
      <c r="B34" s="27" t="s">
        <v>242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odkl0ncPxph9MxABwMJoGkIB4L3Nwwq0WliGe1ctgIs2ixrzAF9oOvlWU2lR5AI3CBPJG5BXP4nJNUrPl8Yo1w==" saltValue="NAkUswwdc9XHUWnQLcT51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7mMNKw0O/mEzi861sJVEkGSW0FrzEi5IMzN/rjV4wtJPSFl2TUJf4swvyNDBEGYNaUWiksgg+tRevf+jnZ9FZw==" saltValue="JWhIIbxsrLspX1/xd/1nf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gubSyT+4a7+y7rsIg6rMAB4eif4U1uC88GNdg/fv8fg4A105fSIt9anyMC463IcSISEmAEecL0tnj20cM0Tvog==" saltValue="8fLJogbVCzZFv6gsOsWfy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-672720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672723.5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3.5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k4JMcYenPGu6OimOSZRD0SdZ/FoITSHcnl1z4iL/MXg7HkB4UDJup9ZD7ErtfbiktYQgj6nEJc/92EuWIE6vA==" saltValue="ITi7KpT8OsCIy0MHf4ZW6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54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9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39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3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39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3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HKrmLGDb4ZCAkylw0J8Cd5sGjKcocDGlGzSoJKB0RiF6XIIXsrDPVH+GnNS91yYEwbfcH8tr3RY6zKij4dukqA==" saltValue="kOcs9RoD3OMRjzAM5yac/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x14ac:dyDescent="0.45">
      <c r="A9" s="1"/>
      <c r="B9" s="44" t="s">
        <v>34</v>
      </c>
      <c r="C9" s="7">
        <f>'Fane 3. Omkostninger i ØR2019'!E22</f>
        <v>37413173.406182587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tillæg'!C13</f>
        <v>17026.9506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tillæg'!E13</f>
        <v>25672.9869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633123.81933323573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-250639.61553312503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-298797.25129045889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-212206.4688460133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37327353.827346221</v>
      </c>
      <c r="D20" s="11" t="s">
        <v>3</v>
      </c>
      <c r="E20" s="1"/>
    </row>
    <row r="21" spans="1:5" ht="15" customHeight="1" x14ac:dyDescent="0.45">
      <c r="A21" s="1"/>
      <c r="B21" s="39" t="s">
        <v>17</v>
      </c>
      <c r="C21" s="40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omk.'!C16</f>
        <v>21116384.61670386</v>
      </c>
      <c r="D22" s="11" t="s">
        <v>3</v>
      </c>
      <c r="E22" s="1"/>
    </row>
    <row r="23" spans="1:5" ht="15" customHeight="1" x14ac:dyDescent="0.45">
      <c r="A23" s="1"/>
      <c r="B23" s="39" t="s">
        <v>142</v>
      </c>
      <c r="C23" s="40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39" t="s">
        <v>11</v>
      </c>
      <c r="C27" s="40"/>
      <c r="D27" s="22"/>
      <c r="E27" s="1"/>
    </row>
    <row r="28" spans="1:5" ht="15" customHeight="1" x14ac:dyDescent="0.4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45">
      <c r="A29" s="1"/>
      <c r="B29" s="39" t="s">
        <v>53</v>
      </c>
      <c r="C29" s="40"/>
      <c r="D29" s="22"/>
      <c r="E29" s="1"/>
    </row>
    <row r="30" spans="1:5" x14ac:dyDescent="0.45">
      <c r="A30" s="1"/>
      <c r="B30" s="41" t="s">
        <v>218</v>
      </c>
      <c r="C30" s="10">
        <f>'Fane 7. Kontrol af ØR2018'!E32</f>
        <v>0</v>
      </c>
      <c r="D30" s="11" t="s">
        <v>3</v>
      </c>
      <c r="E30" s="1"/>
    </row>
    <row r="31" spans="1:5" x14ac:dyDescent="0.45">
      <c r="A31" s="1"/>
      <c r="B31" s="39" t="s">
        <v>225</v>
      </c>
      <c r="C31" s="40"/>
      <c r="D31" s="22"/>
      <c r="E31" s="1"/>
    </row>
    <row r="32" spans="1:5" x14ac:dyDescent="0.4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45">
      <c r="A33" s="1"/>
      <c r="B33" s="39" t="s">
        <v>35</v>
      </c>
      <c r="C33" s="33">
        <f>SUM(C20,C22,C26,C28,C30,C32)</f>
        <v>58443738.444050081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QGPJS7dd+BDBdfr/HbWCiq8lpc6L059vFZd2EfMZrI/hJzAilVL6ptMzaha3bjilplePy7krasKhkTVReqMMjQ==" saltValue="MqWRW7V/M0m5WsVbLr5hb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ht="15" customHeight="1" x14ac:dyDescent="0.45">
      <c r="A9" s="1"/>
      <c r="B9" s="44" t="s">
        <v>36</v>
      </c>
      <c r="C9" s="7">
        <f>'Fane 2.1. Økonomisk ramme 2020'!C20</f>
        <v>37327353.827346221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735348.87039872049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-250466.58827704017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-298589.88599806331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-698504.4926844798</v>
      </c>
      <c r="D15" s="8" t="s">
        <v>3</v>
      </c>
      <c r="E15" s="1"/>
    </row>
    <row r="16" spans="1:5" ht="15" customHeight="1" x14ac:dyDescent="0.45">
      <c r="A16" s="1"/>
      <c r="B16" s="45" t="s">
        <v>28</v>
      </c>
      <c r="C16" s="10">
        <f>SUM(C9:C15)</f>
        <v>36815141.730785355</v>
      </c>
      <c r="D16" s="11" t="s">
        <v>3</v>
      </c>
      <c r="E16" s="1"/>
    </row>
    <row r="17" spans="1:5" x14ac:dyDescent="0.45">
      <c r="A17" s="1"/>
      <c r="B17" s="39" t="s">
        <v>17</v>
      </c>
      <c r="C17" s="40"/>
      <c r="D17" s="22"/>
      <c r="E17" s="1"/>
    </row>
    <row r="18" spans="1:5" ht="15" customHeight="1" x14ac:dyDescent="0.45">
      <c r="A18" s="1"/>
      <c r="B18" s="41" t="s">
        <v>17</v>
      </c>
      <c r="C18" s="10">
        <f>'Fane 6. Ikke-påvirkelige omk.'!C16*(1+'Fane 14. Nøgletal'!C12)</f>
        <v>21532377.393652927</v>
      </c>
      <c r="D18" s="11" t="s">
        <v>3</v>
      </c>
      <c r="E18" s="1"/>
    </row>
    <row r="19" spans="1:5" ht="15" customHeight="1" x14ac:dyDescent="0.45">
      <c r="A19" s="1"/>
      <c r="B19" s="39" t="s">
        <v>142</v>
      </c>
      <c r="C19" s="40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9" t="s">
        <v>160</v>
      </c>
      <c r="C23" s="40"/>
      <c r="D23" s="22"/>
      <c r="E23" s="1"/>
    </row>
    <row r="24" spans="1:5" ht="15" customHeight="1" x14ac:dyDescent="0.4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39" t="s">
        <v>44</v>
      </c>
      <c r="C25" s="12">
        <f>SUM(C16,C18,C22,C24)</f>
        <v>58347519.124438286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3P1G7n19RDFOy9dthYPG7oQPoWxgdRrwDMkUTzkYhpOwkmeQHKuEUgeOZ57+O2+7xyyaaisbm5+RXlABJoR5wg==" saltValue="tq13p+G12ROviZwbpuNLm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36</v>
      </c>
      <c r="C8" s="7">
        <f>'Fane 2.2. Økonomisk ramme 2021'!C16</f>
        <v>36815141.730785355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725258.29209647141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-247029.64450403038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-298382.66461718071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-692036.70430455776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36302951.009456053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Nøgletal'!C12)^2</f>
        <v>21956565.228307892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9" t="s">
        <v>160</v>
      </c>
      <c r="C22" s="40"/>
      <c r="D22" s="22"/>
      <c r="E22" s="1"/>
    </row>
    <row r="23" spans="1:5" ht="15" customHeight="1" x14ac:dyDescent="0.4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39" t="s">
        <v>45</v>
      </c>
      <c r="C24" s="12">
        <f>SUM(C15,C17,C21,C23)</f>
        <v>58259516.237763941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CXXx+8ATlDYP2ROklNwUNexlfYQ7GFhQd1ald8dXZAkqdGuLGhWToyt5rcbI6Yg4rGhBJzcTo7/wsOPsAbNMtw==" saltValue="x09GncxYrGhb/J3x7SyA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37</v>
      </c>
      <c r="C8" s="7">
        <f>'Fane 2.3. Økonomisk ramme 2022'!C15</f>
        <v>36302951.009456053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715168.13488628424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-243592.84415884968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-298175.58704793634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-685628.80428178387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35790721.908853769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Nøgletal'!C12)^3</f>
        <v>22389109.563305557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9" t="s">
        <v>154</v>
      </c>
      <c r="C22" s="12">
        <f>SUM(C15,C17,C21)</f>
        <v>58179831.472159326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nqvgM1T+cd5wQTva/fYSaDQjH3sCoaYHUkwxOAbcCMWB4C5ErPb2xqwH3F7rO6mVeuBnGtXAE7g+PhMYJJ8WXA==" saltValue="qXiv9wNSwwh2861l9JUXF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84</v>
      </c>
      <c r="C8" s="40"/>
      <c r="D8" s="40"/>
      <c r="E8" s="40"/>
      <c r="F8" s="22"/>
      <c r="G8" s="1"/>
    </row>
    <row r="9" spans="1:7" x14ac:dyDescent="0.45">
      <c r="A9" s="1"/>
      <c r="B9" s="90" t="s">
        <v>81</v>
      </c>
      <c r="C9" s="91"/>
      <c r="D9" s="92"/>
      <c r="E9" s="7">
        <v>37512393.872585624</v>
      </c>
      <c r="F9" s="8" t="s">
        <v>3</v>
      </c>
      <c r="G9" s="1"/>
    </row>
    <row r="10" spans="1:7" x14ac:dyDescent="0.45">
      <c r="A10" s="1"/>
      <c r="B10" s="90" t="s">
        <v>82</v>
      </c>
      <c r="C10" s="91"/>
      <c r="D10" s="92"/>
      <c r="E10" s="7">
        <v>0.4709080883176997</v>
      </c>
      <c r="F10" s="8" t="s">
        <v>3</v>
      </c>
      <c r="G10" s="1"/>
    </row>
    <row r="11" spans="1:7" x14ac:dyDescent="0.45">
      <c r="A11" s="1"/>
      <c r="B11" s="90" t="s">
        <v>83</v>
      </c>
      <c r="C11" s="91"/>
      <c r="D11" s="92"/>
      <c r="E11" s="7">
        <v>-40997.91480365771</v>
      </c>
      <c r="F11" s="8" t="s">
        <v>3</v>
      </c>
      <c r="G11" s="1"/>
    </row>
    <row r="12" spans="1:7" x14ac:dyDescent="0.4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45">
      <c r="A13" s="1"/>
      <c r="B13" s="77" t="s">
        <v>68</v>
      </c>
      <c r="C13" s="78"/>
      <c r="D13" s="79"/>
      <c r="E13" s="9">
        <v>67814.111176479986</v>
      </c>
      <c r="F13" s="8" t="s">
        <v>3</v>
      </c>
      <c r="G13" s="1"/>
    </row>
    <row r="14" spans="1:7" x14ac:dyDescent="0.4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4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45">
      <c r="A18" s="1"/>
      <c r="B18" s="77" t="s">
        <v>26</v>
      </c>
      <c r="C18" s="78"/>
      <c r="D18" s="79"/>
      <c r="E18" s="9">
        <f>SUM(E9:E17)*'Fane 14. Nøgletal'!C11</f>
        <v>634412.65812374442</v>
      </c>
      <c r="F18" s="8" t="s">
        <v>3</v>
      </c>
      <c r="G18" s="1"/>
    </row>
    <row r="19" spans="1:7" x14ac:dyDescent="0.45">
      <c r="A19" s="1"/>
      <c r="B19" s="77" t="s">
        <v>10</v>
      </c>
      <c r="C19" s="78"/>
      <c r="D19" s="79"/>
      <c r="E19" s="9">
        <f>-SUM(E9:E18)*'Fane 5. Individuelt eff. krav'!G10</f>
        <v>-251196.48597997124</v>
      </c>
      <c r="F19" s="8" t="s">
        <v>3</v>
      </c>
      <c r="G19" s="1"/>
    </row>
    <row r="20" spans="1:7" x14ac:dyDescent="0.45">
      <c r="A20" s="1"/>
      <c r="B20" s="77" t="s">
        <v>38</v>
      </c>
      <c r="C20" s="78"/>
      <c r="D20" s="79"/>
      <c r="E20" s="9">
        <f>-'Fane 4.1. Gen. krav - drift'!G20</f>
        <v>-299479.6145748308</v>
      </c>
      <c r="F20" s="8" t="s">
        <v>3</v>
      </c>
      <c r="G20" s="1"/>
    </row>
    <row r="21" spans="1:7" x14ac:dyDescent="0.45">
      <c r="A21" s="1"/>
      <c r="B21" s="77" t="s">
        <v>39</v>
      </c>
      <c r="C21" s="78"/>
      <c r="D21" s="79"/>
      <c r="E21" s="9">
        <f>-'Fane 4.2. Gen. krav - anlæg'!G19</f>
        <v>-209773.69125289368</v>
      </c>
      <c r="F21" s="8" t="s">
        <v>3</v>
      </c>
      <c r="G21" s="1"/>
    </row>
    <row r="22" spans="1:7" x14ac:dyDescent="0.45">
      <c r="A22" s="1"/>
      <c r="B22" s="80" t="s">
        <v>28</v>
      </c>
      <c r="C22" s="81"/>
      <c r="D22" s="82"/>
      <c r="E22" s="10">
        <f>SUM(E9:E21)</f>
        <v>37413173.406182587</v>
      </c>
      <c r="F22" s="11" t="s">
        <v>3</v>
      </c>
      <c r="G22" s="1"/>
    </row>
    <row r="23" spans="1:7" x14ac:dyDescent="0.45">
      <c r="A23" s="1"/>
      <c r="B23" s="93" t="s">
        <v>17</v>
      </c>
      <c r="C23" s="94"/>
      <c r="D23" s="94"/>
      <c r="E23" s="40"/>
      <c r="F23" s="22"/>
      <c r="G23" s="1"/>
    </row>
    <row r="24" spans="1:7" x14ac:dyDescent="0.45">
      <c r="A24" s="1"/>
      <c r="B24" s="83" t="s">
        <v>17</v>
      </c>
      <c r="C24" s="84"/>
      <c r="D24" s="85"/>
      <c r="E24" s="10">
        <v>21702126.164150186</v>
      </c>
      <c r="F24" s="11" t="s">
        <v>3</v>
      </c>
      <c r="G24" s="1"/>
    </row>
    <row r="25" spans="1:7" x14ac:dyDescent="0.4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45">
      <c r="A26" s="1"/>
      <c r="B26" s="86" t="s">
        <v>132</v>
      </c>
      <c r="C26" s="87"/>
      <c r="D26" s="88"/>
      <c r="E26" s="10">
        <v>118467.42396507344</v>
      </c>
      <c r="F26" s="11" t="s">
        <v>3</v>
      </c>
      <c r="G26" s="1"/>
    </row>
    <row r="27" spans="1:7" x14ac:dyDescent="0.45">
      <c r="A27" s="1"/>
      <c r="B27" s="39" t="s">
        <v>11</v>
      </c>
      <c r="C27" s="40"/>
      <c r="D27" s="40"/>
      <c r="E27" s="40"/>
      <c r="F27" s="22"/>
      <c r="G27" s="1"/>
    </row>
    <row r="28" spans="1:7" x14ac:dyDescent="0.4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45">
      <c r="A29" s="1"/>
      <c r="B29" s="39" t="s">
        <v>160</v>
      </c>
      <c r="C29" s="40"/>
      <c r="D29" s="40"/>
      <c r="E29" s="40"/>
      <c r="F29" s="22"/>
      <c r="G29" s="1"/>
    </row>
    <row r="30" spans="1:7" x14ac:dyDescent="0.45">
      <c r="A30" s="1"/>
      <c r="B30" s="83" t="s">
        <v>131</v>
      </c>
      <c r="C30" s="84"/>
      <c r="D30" s="85"/>
      <c r="E30" s="10">
        <v>0</v>
      </c>
      <c r="F30" s="11" t="s">
        <v>3</v>
      </c>
      <c r="G30" s="1"/>
    </row>
    <row r="31" spans="1:7" x14ac:dyDescent="0.45">
      <c r="A31" s="1"/>
      <c r="B31" s="39" t="s">
        <v>23</v>
      </c>
      <c r="C31" s="40"/>
      <c r="D31" s="40"/>
      <c r="E31" s="12">
        <f>SUM(E28,E26,E24,E22,E30)</f>
        <v>59233766.994297847</v>
      </c>
      <c r="F31" s="13" t="s">
        <v>3</v>
      </c>
      <c r="G31" s="1"/>
    </row>
    <row r="32" spans="1:7" ht="28.15" customHeight="1" x14ac:dyDescent="0.45">
      <c r="A32" s="1"/>
      <c r="B32" s="74" t="s">
        <v>189</v>
      </c>
      <c r="C32" s="75"/>
      <c r="D32" s="75"/>
      <c r="E32" s="75"/>
      <c r="F32" s="76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DcRo7LphzHJqrl6oyLF4iGvrjOSSqCYzgIHDA5w2B2Sr3vKAGJMpI85nMiMKpo9HEXnxFmnRko9ETxg0GT1Jng==" saltValue="M/4gaTRcv1a7rNfw/9zLPw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15140006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302800.12</v>
      </c>
      <c r="H7" s="14" t="s">
        <v>3</v>
      </c>
      <c r="I7" s="1"/>
    </row>
    <row r="8" spans="1:9" x14ac:dyDescent="0.4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15025638.394676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300512.76789352001</v>
      </c>
      <c r="H13" s="14" t="s">
        <v>3</v>
      </c>
      <c r="I13" s="1"/>
    </row>
    <row r="14" spans="1:9" x14ac:dyDescent="0.4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14973980.249875104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0.47886643501026877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299479.6145748308</v>
      </c>
      <c r="H20" s="14" t="s">
        <v>3</v>
      </c>
      <c r="I20" s="1"/>
    </row>
    <row r="21" spans="1:9" x14ac:dyDescent="0.4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14922500.182996124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17362.381526820001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298797.25129045889</v>
      </c>
      <c r="H26" s="14" t="s">
        <v>3</v>
      </c>
      <c r="I26" s="1"/>
    </row>
    <row r="27" spans="1:9" x14ac:dyDescent="0.4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14929494.299903166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298589.88599806331</v>
      </c>
      <c r="H32" s="14" t="s">
        <v>3</v>
      </c>
      <c r="I32" s="1"/>
    </row>
    <row r="33" spans="1:9" x14ac:dyDescent="0.4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14919133.230859034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298382.66461718071</v>
      </c>
      <c r="H38" s="14" t="s">
        <v>3</v>
      </c>
      <c r="I38" s="1"/>
    </row>
    <row r="39" spans="1:9" x14ac:dyDescent="0.4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14908779.352396818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298175.58704793634</v>
      </c>
      <c r="H44" s="14" t="s">
        <v>3</v>
      </c>
      <c r="I44" s="1"/>
    </row>
    <row r="45" spans="1:9" x14ac:dyDescent="0.4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eiiQrAEtyQZHQ4UE4hYtiiSEtFlW87z0ImiJlnSFb76BIe9lLlkYyFBLRJ2eWOWBlG3cc4ZHnAWjdXFuYResw==" saltValue="dfYHk1tS2wl8kU4obSqi5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23818895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216751.94450000001</v>
      </c>
      <c r="H6" s="14" t="s">
        <v>3</v>
      </c>
      <c r="I6" s="1"/>
    </row>
    <row r="7" spans="1:9" x14ac:dyDescent="0.4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23901890.272304848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217507.20147797413</v>
      </c>
      <c r="H12" s="14" t="s">
        <v>3</v>
      </c>
      <c r="I12" s="1"/>
    </row>
    <row r="13" spans="1:9" x14ac:dyDescent="0.4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24084649.144723844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-41690.779563839518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68960.169655362493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209773.69125289368</v>
      </c>
      <c r="H19" s="14" t="s">
        <v>3</v>
      </c>
      <c r="I19" s="1"/>
    </row>
    <row r="20" spans="1:9" x14ac:dyDescent="0.4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24306091.091418676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26178.744741930001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212206.4688460133</v>
      </c>
      <c r="H25" s="14" t="s">
        <v>3</v>
      </c>
      <c r="I25" s="1"/>
    </row>
    <row r="26" spans="1:9" x14ac:dyDescent="0.4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24595228.615650695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698504.4926844798</v>
      </c>
      <c r="H31" s="14" t="s">
        <v>3</v>
      </c>
      <c r="I31" s="1"/>
    </row>
    <row r="32" spans="1:9" x14ac:dyDescent="0.4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24367489.588188652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692036.70430455776</v>
      </c>
      <c r="H37" s="14" t="s">
        <v>3</v>
      </c>
      <c r="I37" s="1"/>
    </row>
    <row r="38" spans="1:9" x14ac:dyDescent="0.4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24141859.305696614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685628.80428178387</v>
      </c>
      <c r="H43" s="14" t="s">
        <v>3</v>
      </c>
      <c r="I43" s="1"/>
    </row>
    <row r="44" spans="1:9" x14ac:dyDescent="0.4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IoYjiBngmBWR6T3z+iXmqJM7FtWf3a/6chwbV13jQ0FXHqT/YoEgZo8MNDrQU0nPnjA58c84Gnqptg04JLTEQ==" saltValue="Urt9uk/d3tJBcfSdMuBP5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1.178117796039407E-2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6.5803679330390602E-3</v>
      </c>
      <c r="H10" s="14"/>
      <c r="I10" s="1"/>
    </row>
    <row r="11" spans="1:9" x14ac:dyDescent="0.4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oSJW+MoCh7j2iueh3Z7ishbhqpznOvn1pKuSpg1sufy18X1vWqRtWSEqOVxuUVi7MbBoIAMZYZ3CSy+GcIctQ==" saltValue="W5PuCIwRhSJhJ87FjfwBi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2019-09-05T10:19:51Z</dcterms:modified>
</cp:coreProperties>
</file>