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Holbæk AS (V09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<sst xmlns="http://schemas.openxmlformats.org/spreadsheetml/2006/main" count="593" uniqueCount="244">
  <si>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</si>
  <si>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</si>
  <si>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</si>
  <si>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</si>
  <si>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</si>
  <si>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</si>
  <si>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</si>
  <si>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</si>
  <si>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</si>
  <si>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</si>
  <si>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</si>
  <si>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</si>
  <si>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</si>
  <si>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</si>
  <si>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</si>
  <si>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</si>
  <si>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</si>
  <si>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</si>
  <si>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</si>
  <si>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</si>
  <si>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</si>
  <si>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</si>
  <si>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</si>
  <si>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</si>
  <si>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</si>
  <si>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</si>
  <si>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</si>
  <si>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</si>
  <si>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</si>
  <si>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</si>
  <si>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</si>
  <si>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</si>
  <si>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</si>
  <si>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</si>
  <si>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</si>
  <si>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</si>
  <si>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</si>
  <si>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</si>
  <si>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</si>
  <si>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</si>
  <si>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</si>
  <si>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</si>
  <si>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</si>
  <si>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</si>
  <si>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</si>
  <si>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</si>
  <si>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</si>
  <si>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</si>
  <si>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</si>
  <si>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</si>
  <si>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</si>
  <si>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</si>
  <si>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</si>
  <si>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</si>
  <si>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</si>
  <si>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</si>
  <si>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</si>
  <si>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</si>
  <si>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</si>
  <si>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</si>
  <si>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</si>
  <si>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</si>
  <si>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</si>
  <si>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</si>
  <si>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</si>
  <si>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</si>
  <si>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</si>
  <si>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</si>
  <si>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</si>
  <si>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</si>
  <si>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</si>
  <si>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</si>
  <si>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</si>
  <si>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</si>
  <si>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</si>
  <si>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</si>
  <si>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</si>
  <si>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</si>
  <si>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</si>
  <si>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</si>
  <si>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</si>
  <si>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</si>
  <si>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</si>
  <si>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</si>
  <si>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</si>
  <si>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</si>
  <si>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</si>
  <si>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</si>
  <si>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</si>
  <si>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</si>
  <si>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</si>
  <si>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</si>
  <si>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</si>
  <si>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</si>
  <si>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</si>
  <si>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</si>
  <si>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</si>
  <si>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</si>
  <si>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</si>
  <si>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</si>
  <si>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</si>
  <si>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</si>
  <si>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</si>
  <si>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</si>
  <si>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</si>
  <si>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</si>
  <si>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</si>
  <si>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</si>
  <si>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</si>
  <si>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</si>
  <si>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</si>
  <si>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</si>
  <si>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</si>
  <si>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</si>
  <si>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</si>
  <si>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</si>
  <si>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</si>
  <si>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</si>
  <si>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</si>
  <si>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</si>
  <si>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</si>
  <si>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</si>
  <si>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</si>
  <si>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</si>
  <si>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</si>
  <si>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</si>
  <si>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</si>
  <si>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</si>
  <si>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</si>
  <si>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</si>
  <si>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</si>
  <si>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</si>
  <si>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</si>
  <si>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</si>
  <si>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</si>
  <si>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</si>
  <si>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</si>
  <si>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</si>
  <si>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</si>
  <si>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</si>
  <si>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</si>
  <si>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</si>
  <si>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</si>
  <si>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</si>
  <si>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</si>
  <si>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</si>
  <si>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</si>
  <si>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</si>
  <si>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</si>
  <si>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</si>
  <si>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</si>
  <si>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</si>
  <si>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</si>
  <si>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</si>
  <si>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</si>
  <si>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</si>
  <si>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</si>
  <si>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</si>
  <si>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</si>
  <si>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</si>
  <si>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</si>
  <si>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</si>
  <si>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</si>
  <si>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</si>
  <si>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</si>
  <si>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</si>
  <si>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</si>
  <si>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</si>
  <si>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</si>
  <si>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</si>
  <si>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</si>
  <si>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</si>
  <si>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</si>
  <si>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</si>
  <si>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</si>
  <si>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</si>
  <si>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</si>
  <si>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</si>
  <si>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</si>
  <si>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</si>
  <si>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</si>
  <si>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</si>
  <si>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</si>
  <si>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</si>
  <si>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</si>
  <si>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</si>
  <si>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</si>
  <si>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</si>
  <si>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</si>
  <si>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</si>
  <si>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</si>
  <si>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</si>
  <si>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</si>
  <si>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</si>
  <si>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</si>
  <si>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</si>
  <si>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</si>
  <si>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</si>
  <si>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</si>
  <si>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</si>
  <si>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</si>
  <si>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</si>
  <si>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</si>
  <si>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</si>
  <si>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</si>
  <si>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</si>
  <si>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</si>
  <si>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</si>
  <si>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</si>
  <si>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</si>
  <si>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</si>
  <si>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</si>
  <si>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</si>
  <si>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</si>
  <si>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</si>
  <si>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</si>
  <si>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</si>
  <si>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</si>
  <si>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</si>
  <si>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</si>
  <si>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</si>
  <si>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</si>
  <si>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</si>
  <si>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</si>
  <si>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</si>
  <si>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</si>
  <si>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</si>
  <si>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</si>
  <si>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</si>
  <si>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</si>
  <si>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</si>
  <si>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</si>
  <si>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</si>
  <si>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</si>
  <si>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</si>
  <si>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</si>
  <si>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</si>
  <si>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</si>
  <si>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Tjenestemandspensioner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</si>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</sst>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 refreshError="1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4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4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4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4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4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PMoI3DuyWS1NjqSTSUQ2lJYmRXUKIaSrum90R4ZPJT1Q4WhYtS07SQtQRSs3nxAVAO3CJY6g18H1lG9QaEuSg==" saltValue="nMjDHun5D8hbLBIG8GOFy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39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234</v>
      </c>
      <c r="C10" s="9">
        <v>10276145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49554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51413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104500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663673</v>
      </c>
      <c r="D14" s="14" t="s">
        <v>3</v>
      </c>
      <c r="E14" s="1"/>
      <c r="F14" s="1"/>
    </row>
    <row r="15" spans="1:6" x14ac:dyDescent="0.45">
      <c r="A15" s="1"/>
      <c r="B15" s="46" t="s">
        <v>71</v>
      </c>
      <c r="C15" s="12">
        <f>SUM(C10:C14)</f>
        <v>11145285</v>
      </c>
      <c r="D15" s="13" t="s">
        <v>3</v>
      </c>
      <c r="E15" s="1"/>
      <c r="F15" s="1"/>
    </row>
    <row r="16" spans="1:6" x14ac:dyDescent="0.45">
      <c r="A16" s="1"/>
      <c r="B16" s="46" t="s">
        <v>72</v>
      </c>
      <c r="C16" s="12">
        <f>C15*(1+'Fane 14. Nøgletal'!C12)^2</f>
        <v>11588734.602655651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TsFWBA4q4MnlRC1L71RBCftJrb0rboOALFIghEEQwASOPGXCAZ14uylrVO66Yy+diRbebaDQfmMfRXDkcmZLQ==" saltValue="k/XgAN3NjGh4vgh0Oe80L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-791001.10666666669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-583233.64733065665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-1374234.7539973233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2"/>
      <c r="G10" s="1"/>
    </row>
    <row r="11" spans="1:7" ht="28.5" customHeight="1" x14ac:dyDescent="0.45">
      <c r="A11" s="1"/>
      <c r="B11" s="86" t="s">
        <v>188</v>
      </c>
      <c r="C11" s="87"/>
      <c r="D11" s="87"/>
      <c r="E11" s="87"/>
      <c r="F11" s="8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23812400.407362454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24032022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-219621.59263754636</v>
      </c>
      <c r="F18" s="17" t="s">
        <v>3</v>
      </c>
      <c r="G18" s="1"/>
    </row>
    <row r="19" spans="1:7" x14ac:dyDescent="0.45">
      <c r="A19" s="1"/>
      <c r="B19" s="46"/>
      <c r="C19" s="47"/>
      <c r="D19" s="47"/>
      <c r="E19" s="47"/>
      <c r="F19" s="22"/>
      <c r="G19" s="1"/>
    </row>
    <row r="20" spans="1:7" ht="30" customHeight="1" x14ac:dyDescent="0.45">
      <c r="A20" s="1"/>
      <c r="B20" s="86" t="s">
        <v>189</v>
      </c>
      <c r="C20" s="87"/>
      <c r="D20" s="87"/>
      <c r="E20" s="87"/>
      <c r="F20" s="8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22894220.39070363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24432326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-1538105.6092963703</v>
      </c>
      <c r="F27" s="17" t="s">
        <v>3</v>
      </c>
      <c r="G27" s="1"/>
    </row>
    <row r="28" spans="1:7" x14ac:dyDescent="0.45">
      <c r="A28" s="1"/>
      <c r="B28" s="46"/>
      <c r="C28" s="47"/>
      <c r="D28" s="47"/>
      <c r="E28" s="47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242</v>
      </c>
      <c r="C31" s="96"/>
      <c r="D31" s="96"/>
      <c r="E31" s="96"/>
      <c r="F31" s="97"/>
      <c r="G31" s="1"/>
    </row>
    <row r="32" spans="1:7" x14ac:dyDescent="0.4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-796928.17331743485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-1538105.6092963703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-769052.80464818515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5S/HTwh681CkF7uCW3CdyGVMa21sbUwnJ1sg3RyJt4YMv7S4HxEMPxlp63MQKeD7RgJxJN9mPRK1d+0QYjAEnQ==" saltValue="FMt+1P8nbntcvjCvh/QDC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37892.759569973685</v>
      </c>
      <c r="F9" s="11" t="s">
        <v>3</v>
      </c>
      <c r="G9" s="1"/>
    </row>
    <row r="10" spans="1:7" x14ac:dyDescent="0.45">
      <c r="A10" s="1"/>
      <c r="B10" s="46" t="s">
        <v>175</v>
      </c>
      <c r="C10" s="47"/>
      <c r="D10" s="47"/>
      <c r="E10" s="12">
        <f>E9</f>
        <v>37892.759569973685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/ZbVx0ppi+ZtAFrE0Pj4ySYA3uFPFoOKLDs7bwGM0yqAdAEBsccnRE/lpITMeQIZnsfStO9X0haW7br+jbGHjw==" saltValue="JjHXAbxqqs5IqWGtzA9MY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45">
      <c r="A10" s="1"/>
      <c r="B10" s="115" t="s">
        <v>240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ICxMTG0f7tKdxXsQM7JU6vuLyg0Tp+X9VLbV+FmPtoC1qRzfubnWGY/qTh1fEPP+nubwqv5ltXTxZ8WjLyDcA==" saltValue="sEKy8qWOxRpO327NN73b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cTrVKsaAhx1AiWeMTVhiCcX43FYtvw6PeQFnAGMYpSRZ+tWvfP68YlGax85xWK/GOU7tNQ3GjAvJahv/MjCNPQ==" saltValue="lqvFRW0lBbUkYD45ZbBe6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4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4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4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jdDFJ5vc5ihNbPIDLMKbCA+8u/DFkVRpw3TX9hvzQAvyO2m2Y0RURA0e5FpCiKFhrUR6O4pc4SqrVxGGDzR1g==" saltValue="AkqNBkP4+JPpn27zvuCoM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5h9cjplliwFWv7s6WPYeDPQhdeo/lZ9XP2Bq18v52cLaPvsASJMqD779DufhH9Znvr7VANZpuZzKcjOvSFghCQ==" saltValue="vA+zcmV3vp+MNIA5Z7jkB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/7//ZryRf9cYALWs1tpCKnunXqxnscKzVA4zGhRaf05wKkLGS0wixvnUImwA0jJ8beJeh/do8s1eTbdHSfSpog==" saltValue="2xVyVyE2VLQN0XnVyAoy1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11314293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-10127544.378306877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1186748.6216931231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-1186748.6216931231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QvFkq9FD9o7YRdqJcHqmcYWKgMm1jkUMte0J+jJ5Z6/Rr7ScDVdBkAD/nBeJlXjgtla+QCQeqNCJSgNjTvsXQ==" saltValue="Gzq/jKBPyhL6D7oki4eNO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54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6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46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6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46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efVfnT51yl/TCut5OOJ3kO3GIyHTGC/GZSKcQ6t5ZNRiEhCvOWEGVjLmct4feYXSu3U9h+tgs2EaBJaAu4hd0Q==" saltValue="yqwdE0U9QSOdumeu/mdHE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x14ac:dyDescent="0.45">
      <c r="A9" s="1"/>
      <c r="B9" s="45" t="s">
        <v>34</v>
      </c>
      <c r="C9" s="7">
        <f>'Fane 3. Omkostninger i ØR2019'!E22</f>
        <v>14122295.762220766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238666.79838153094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-213702.58415084201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-178262.38975709159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-52751.157786512427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13916246.428907853</v>
      </c>
      <c r="D20" s="11" t="s">
        <v>3</v>
      </c>
      <c r="E20" s="1"/>
    </row>
    <row r="21" spans="1:5" ht="15" customHeight="1" x14ac:dyDescent="0.45">
      <c r="A21" s="1"/>
      <c r="B21" s="46" t="s">
        <v>17</v>
      </c>
      <c r="C21" s="47"/>
      <c r="D21" s="22"/>
      <c r="E21" s="1"/>
    </row>
    <row r="22" spans="1:5" ht="15" customHeight="1" x14ac:dyDescent="0.45">
      <c r="A22" s="1"/>
      <c r="B22" s="40" t="s">
        <v>17</v>
      </c>
      <c r="C22" s="10">
        <f>'Fane 6. Ikke-påvirkelige omk.'!C16</f>
        <v>11588734.602655651</v>
      </c>
      <c r="D22" s="11" t="s">
        <v>3</v>
      </c>
      <c r="E22" s="1"/>
    </row>
    <row r="23" spans="1:5" ht="15" customHeight="1" x14ac:dyDescent="0.45">
      <c r="A23" s="1"/>
      <c r="B23" s="46" t="s">
        <v>142</v>
      </c>
      <c r="C23" s="47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46" t="s">
        <v>11</v>
      </c>
      <c r="C27" s="47"/>
      <c r="D27" s="22"/>
      <c r="E27" s="1"/>
    </row>
    <row r="28" spans="1:5" ht="15" customHeight="1" x14ac:dyDescent="0.45">
      <c r="A28" s="1"/>
      <c r="B28" s="40" t="s">
        <v>19</v>
      </c>
      <c r="C28" s="10">
        <f>'Fane 13. Hist. over-underdæk.'!G14</f>
        <v>-1186748.6216931231</v>
      </c>
      <c r="D28" s="11" t="s">
        <v>3</v>
      </c>
      <c r="E28" s="1"/>
    </row>
    <row r="29" spans="1:5" ht="15" customHeight="1" x14ac:dyDescent="0.45">
      <c r="A29" s="1"/>
      <c r="B29" s="46" t="s">
        <v>53</v>
      </c>
      <c r="C29" s="47"/>
      <c r="D29" s="22"/>
      <c r="E29" s="1"/>
    </row>
    <row r="30" spans="1:5" x14ac:dyDescent="0.45">
      <c r="A30" s="1"/>
      <c r="B30" s="40" t="s">
        <v>218</v>
      </c>
      <c r="C30" s="10">
        <f>'Fane 7. Kontrol af ØR2018'!E32</f>
        <v>-796928.17331743485</v>
      </c>
      <c r="D30" s="11" t="s">
        <v>3</v>
      </c>
      <c r="E30" s="1"/>
    </row>
    <row r="31" spans="1:5" x14ac:dyDescent="0.45">
      <c r="A31" s="1"/>
      <c r="B31" s="46" t="s">
        <v>225</v>
      </c>
      <c r="C31" s="47"/>
      <c r="D31" s="22"/>
      <c r="E31" s="1"/>
    </row>
    <row r="32" spans="1:5" x14ac:dyDescent="0.45">
      <c r="A32" s="1"/>
      <c r="B32" s="40" t="s">
        <v>226</v>
      </c>
      <c r="C32" s="10">
        <f>'Fane 8. Korrektioner'!E10</f>
        <v>37892.759569973685</v>
      </c>
      <c r="D32" s="11" t="s">
        <v>3</v>
      </c>
      <c r="E32" s="1"/>
    </row>
    <row r="33" spans="1:5" x14ac:dyDescent="0.45">
      <c r="A33" s="1"/>
      <c r="B33" s="46" t="s">
        <v>35</v>
      </c>
      <c r="C33" s="33">
        <f>SUM(C20,C22,C26,C28,C30,C32)</f>
        <v>23559196.996122919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g36imVw4iisGiZ46n27LcVJBOfCb1Uq7rvGk6ZqBJN4YanKr+xa2wdPrfkP1Oi0Fw9HwcYxo1k/OaWwZv2+syA==" saltValue="u3MYpifPkxcazhG3I7a49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ht="15" customHeight="1" x14ac:dyDescent="0.45">
      <c r="A9" s="1"/>
      <c r="B9" s="45" t="s">
        <v>36</v>
      </c>
      <c r="C9" s="7">
        <f>'Fane 2.1. Økonomisk ramme 2020'!C20</f>
        <v>13916246.428907853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274150.05464948469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-211164.42479841967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-178138.67565860017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-174063.85952125993</v>
      </c>
      <c r="D15" s="8" t="s">
        <v>3</v>
      </c>
      <c r="E15" s="1"/>
    </row>
    <row r="16" spans="1:5" ht="15" customHeight="1" x14ac:dyDescent="0.45">
      <c r="A16" s="1"/>
      <c r="B16" s="39" t="s">
        <v>28</v>
      </c>
      <c r="C16" s="10">
        <f>SUM(C9:C15)</f>
        <v>13627029.523579057</v>
      </c>
      <c r="D16" s="11" t="s">
        <v>3</v>
      </c>
      <c r="E16" s="1"/>
    </row>
    <row r="17" spans="1:5" x14ac:dyDescent="0.45">
      <c r="A17" s="1"/>
      <c r="B17" s="46" t="s">
        <v>17</v>
      </c>
      <c r="C17" s="47"/>
      <c r="D17" s="22"/>
      <c r="E17" s="1"/>
    </row>
    <row r="18" spans="1:5" ht="15" customHeight="1" x14ac:dyDescent="0.45">
      <c r="A18" s="1"/>
      <c r="B18" s="40" t="s">
        <v>17</v>
      </c>
      <c r="C18" s="10">
        <f>'Fane 6. Ikke-påvirkelige omk.'!C16*(1+'Fane 14. Nøgletal'!C12)</f>
        <v>11817032.674327968</v>
      </c>
      <c r="D18" s="11" t="s">
        <v>3</v>
      </c>
      <c r="E18" s="1"/>
    </row>
    <row r="19" spans="1:5" ht="15" customHeight="1" x14ac:dyDescent="0.45">
      <c r="A19" s="1"/>
      <c r="B19" s="46" t="s">
        <v>142</v>
      </c>
      <c r="C19" s="47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6" t="s">
        <v>160</v>
      </c>
      <c r="C23" s="47"/>
      <c r="D23" s="22"/>
      <c r="E23" s="1"/>
    </row>
    <row r="24" spans="1:5" ht="15" customHeight="1" x14ac:dyDescent="0.45">
      <c r="A24" s="1"/>
      <c r="B24" s="40" t="s">
        <v>195</v>
      </c>
      <c r="C24" s="10">
        <f>'Fane 7. Kontrol af ØR2018'!E39</f>
        <v>-769052.80464818515</v>
      </c>
      <c r="D24" s="11" t="s">
        <v>3</v>
      </c>
      <c r="E24" s="1"/>
    </row>
    <row r="25" spans="1:5" x14ac:dyDescent="0.45">
      <c r="A25" s="1"/>
      <c r="B25" s="46" t="s">
        <v>44</v>
      </c>
      <c r="C25" s="12">
        <f>SUM(C16,C18,C22,C24)</f>
        <v>24675009.39325884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banHIkto2rdEIuMu+ksPaiXBp46/LbcOOJn2OVOz6mrfiCKLwXlblgfvvfl1hDtC5XZTpxlOW/8YFGOHr1q1aA==" saltValue="Wct2CDj6VWgX5PA94WAg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36</v>
      </c>
      <c r="C8" s="7">
        <f>'Fane 2.2. Økonomisk ramme 2021'!C16</f>
        <v>13627029.523579057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268452.48161450739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-206775.86199395036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-178015.0474176931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-172452.11869530001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13338238.977086622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Nøgletal'!C12)^2</f>
        <v>12049828.218012229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160</v>
      </c>
      <c r="C22" s="47"/>
      <c r="D22" s="22"/>
      <c r="E22" s="1"/>
    </row>
    <row r="23" spans="1:5" ht="15" customHeight="1" x14ac:dyDescent="0.45">
      <c r="A23" s="1"/>
      <c r="B23" s="40" t="s">
        <v>195</v>
      </c>
      <c r="C23" s="10">
        <f>'Fane 2.2. Økonomisk ramme 2021'!C24</f>
        <v>-769052.80464818515</v>
      </c>
      <c r="D23" s="11" t="s">
        <v>3</v>
      </c>
      <c r="E23" s="1"/>
    </row>
    <row r="24" spans="1:5" x14ac:dyDescent="0.45">
      <c r="A24" s="1"/>
      <c r="B24" s="46" t="s">
        <v>45</v>
      </c>
      <c r="C24" s="12">
        <f>SUM(C15,C17,C21,C23)</f>
        <v>24619014.390450664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2sP/bhujS5UPv6gPvRj2Ab9jed9tM7/KgSjiUjoMPf6NVvbUmfrI/utqXJ9dH+ZJGSHi3cUWbKmseRHgncxz6Q==" saltValue="+AjKwm7M8RF+M+X5eQVk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37</v>
      </c>
      <c r="C8" s="7">
        <f>'Fane 2.3. Økonomisk ramme 2022'!C15</f>
        <v>13338238.977086622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262763.30784860643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-202393.76873706325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-177891.50497478523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-170855.30175128329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13049861.709472097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Nøgletal'!C12)^3</f>
        <v>12287209.83390707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154</v>
      </c>
      <c r="C22" s="12">
        <f>SUM(C15,C17,C21)</f>
        <v>25337071.543379165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N1TaA9Zc7ajFktIx8itK0o5SoX4q7c1/1l/u5Bixq3N73RKOas0KsgBQPy81W1/q7a5rwDKPsgGzhw245dt2cQ==" saltValue="lgoABjaqcHNMDsfKcYas/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84</v>
      </c>
      <c r="C8" s="47"/>
      <c r="D8" s="47"/>
      <c r="E8" s="47"/>
      <c r="F8" s="22"/>
      <c r="G8" s="1"/>
    </row>
    <row r="9" spans="1:7" x14ac:dyDescent="0.45">
      <c r="A9" s="1"/>
      <c r="B9" s="83" t="s">
        <v>81</v>
      </c>
      <c r="C9" s="84"/>
      <c r="D9" s="85"/>
      <c r="E9" s="7">
        <v>14215233.234746026</v>
      </c>
      <c r="F9" s="8" t="s">
        <v>3</v>
      </c>
      <c r="G9" s="1"/>
    </row>
    <row r="10" spans="1:7" x14ac:dyDescent="0.4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45">
      <c r="A11" s="1"/>
      <c r="B11" s="83" t="s">
        <v>83</v>
      </c>
      <c r="C11" s="84"/>
      <c r="D11" s="85"/>
      <c r="E11" s="7">
        <v>76134.291711930971</v>
      </c>
      <c r="F11" s="8" t="s">
        <v>3</v>
      </c>
      <c r="G11" s="1"/>
    </row>
    <row r="12" spans="1:7" x14ac:dyDescent="0.4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45">
      <c r="A13" s="1"/>
      <c r="B13" s="74" t="s">
        <v>68</v>
      </c>
      <c r="C13" s="75"/>
      <c r="D13" s="76"/>
      <c r="E13" s="9">
        <v>36807.203949999996</v>
      </c>
      <c r="F13" s="8" t="s">
        <v>3</v>
      </c>
      <c r="G13" s="1"/>
    </row>
    <row r="14" spans="1:7" x14ac:dyDescent="0.4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4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45">
      <c r="A18" s="1"/>
      <c r="B18" s="74" t="s">
        <v>26</v>
      </c>
      <c r="C18" s="75"/>
      <c r="D18" s="76"/>
      <c r="E18" s="9">
        <f>SUM(E9:E17)*'Fane 14. Nøgletal'!C11</f>
        <v>242146.15294389444</v>
      </c>
      <c r="F18" s="8" t="s">
        <v>3</v>
      </c>
      <c r="G18" s="1"/>
    </row>
    <row r="19" spans="1:7" x14ac:dyDescent="0.45">
      <c r="A19" s="1"/>
      <c r="B19" s="74" t="s">
        <v>10</v>
      </c>
      <c r="C19" s="75"/>
      <c r="D19" s="76"/>
      <c r="E19" s="9">
        <f>-SUM(E9:E18)*'Fane 5. Individuelt eff. krav'!G10</f>
        <v>-216818.00307880479</v>
      </c>
      <c r="F19" s="8" t="s">
        <v>3</v>
      </c>
      <c r="G19" s="1"/>
    </row>
    <row r="20" spans="1:7" x14ac:dyDescent="0.45">
      <c r="A20" s="1"/>
      <c r="B20" s="74" t="s">
        <v>38</v>
      </c>
      <c r="C20" s="75"/>
      <c r="D20" s="76"/>
      <c r="E20" s="9">
        <f>-'Fane 4.1. Gen. krav - drift'!G20</f>
        <v>-178877.37015568686</v>
      </c>
      <c r="F20" s="8" t="s">
        <v>3</v>
      </c>
      <c r="G20" s="1"/>
    </row>
    <row r="21" spans="1:7" x14ac:dyDescent="0.45">
      <c r="A21" s="1"/>
      <c r="B21" s="74" t="s">
        <v>39</v>
      </c>
      <c r="C21" s="75"/>
      <c r="D21" s="76"/>
      <c r="E21" s="9">
        <f>-'Fane 4.2. Gen. krav - anlæg'!G19</f>
        <v>-52329.747896593602</v>
      </c>
      <c r="F21" s="8" t="s">
        <v>3</v>
      </c>
      <c r="G21" s="1"/>
    </row>
    <row r="22" spans="1:7" x14ac:dyDescent="0.45">
      <c r="A22" s="1"/>
      <c r="B22" s="89" t="s">
        <v>28</v>
      </c>
      <c r="C22" s="90"/>
      <c r="D22" s="91"/>
      <c r="E22" s="10">
        <f>SUM(E9:E21)</f>
        <v>14122295.762220766</v>
      </c>
      <c r="F22" s="11" t="s">
        <v>3</v>
      </c>
      <c r="G22" s="1"/>
    </row>
    <row r="23" spans="1:7" x14ac:dyDescent="0.45">
      <c r="A23" s="1"/>
      <c r="B23" s="77" t="s">
        <v>17</v>
      </c>
      <c r="C23" s="78"/>
      <c r="D23" s="78"/>
      <c r="E23" s="47"/>
      <c r="F23" s="22"/>
      <c r="G23" s="1"/>
    </row>
    <row r="24" spans="1:7" x14ac:dyDescent="0.45">
      <c r="A24" s="1"/>
      <c r="B24" s="79" t="s">
        <v>17</v>
      </c>
      <c r="C24" s="80"/>
      <c r="D24" s="81"/>
      <c r="E24" s="10">
        <v>11368584.151669718</v>
      </c>
      <c r="F24" s="11" t="s">
        <v>3</v>
      </c>
      <c r="G24" s="1"/>
    </row>
    <row r="25" spans="1:7" x14ac:dyDescent="0.4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45">
      <c r="A26" s="1"/>
      <c r="B26" s="92" t="s">
        <v>132</v>
      </c>
      <c r="C26" s="93"/>
      <c r="D26" s="94"/>
      <c r="E26" s="10">
        <v>51739.719564885083</v>
      </c>
      <c r="F26" s="11" t="s">
        <v>3</v>
      </c>
      <c r="G26" s="1"/>
    </row>
    <row r="27" spans="1:7" x14ac:dyDescent="0.45">
      <c r="A27" s="1"/>
      <c r="B27" s="46" t="s">
        <v>11</v>
      </c>
      <c r="C27" s="47"/>
      <c r="D27" s="47"/>
      <c r="E27" s="47"/>
      <c r="F27" s="22"/>
      <c r="G27" s="1"/>
    </row>
    <row r="28" spans="1:7" x14ac:dyDescent="0.45">
      <c r="A28" s="1"/>
      <c r="B28" s="79" t="s">
        <v>19</v>
      </c>
      <c r="C28" s="80"/>
      <c r="D28" s="81"/>
      <c r="E28" s="10">
        <v>-1186748</v>
      </c>
      <c r="F28" s="11" t="s">
        <v>3</v>
      </c>
      <c r="G28" s="1"/>
    </row>
    <row r="29" spans="1:7" x14ac:dyDescent="0.45">
      <c r="A29" s="1"/>
      <c r="B29" s="46" t="s">
        <v>160</v>
      </c>
      <c r="C29" s="47"/>
      <c r="D29" s="47"/>
      <c r="E29" s="47"/>
      <c r="F29" s="22"/>
      <c r="G29" s="1"/>
    </row>
    <row r="30" spans="1:7" x14ac:dyDescent="0.45">
      <c r="A30" s="1"/>
      <c r="B30" s="79" t="s">
        <v>131</v>
      </c>
      <c r="C30" s="80"/>
      <c r="D30" s="81"/>
      <c r="E30" s="10">
        <v>-836526.58521383791</v>
      </c>
      <c r="F30" s="11" t="s">
        <v>3</v>
      </c>
      <c r="G30" s="1"/>
    </row>
    <row r="31" spans="1:7" x14ac:dyDescent="0.45">
      <c r="A31" s="1"/>
      <c r="B31" s="46" t="s">
        <v>23</v>
      </c>
      <c r="C31" s="47"/>
      <c r="D31" s="47"/>
      <c r="E31" s="12">
        <f>SUM(E28,E26,E24,E22,E30)</f>
        <v>23519345.048241533</v>
      </c>
      <c r="F31" s="13" t="s">
        <v>3</v>
      </c>
      <c r="G31" s="1"/>
    </row>
    <row r="32" spans="1:7" ht="28.15" customHeight="1" x14ac:dyDescent="0.45">
      <c r="A32" s="1"/>
      <c r="B32" s="86" t="s">
        <v>189</v>
      </c>
      <c r="C32" s="87"/>
      <c r="D32" s="87"/>
      <c r="E32" s="87"/>
      <c r="F32" s="88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BHiMoAd45vASahv/WcJqL2b+3gPA9r9722rtDXBXQcgXE8NXvoo16ZIjYoKe9FEy2uqCgZ7STEKO80/DsBxZ5g==" saltValue="fLxA5kEuRbiGtT/lKnVzB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9043034.6916074939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180860.69383214987</v>
      </c>
      <c r="H7" s="14" t="s">
        <v>3</v>
      </c>
      <c r="I7" s="1"/>
    </row>
    <row r="8" spans="1:9" x14ac:dyDescent="0.4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8974723.6075470913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179494.47215094182</v>
      </c>
      <c r="H13" s="14" t="s">
        <v>3</v>
      </c>
      <c r="I13" s="1"/>
    </row>
    <row r="14" spans="1:9" x14ac:dyDescent="0.4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8943868.5077843424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178877.37015568686</v>
      </c>
      <c r="H20" s="14" t="s">
        <v>3</v>
      </c>
      <c r="I20" s="1"/>
    </row>
    <row r="21" spans="1:9" x14ac:dyDescent="0.4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8913119.4878545795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178262.38975709159</v>
      </c>
      <c r="H26" s="14" t="s">
        <v>3</v>
      </c>
      <c r="I26" s="1"/>
    </row>
    <row r="27" spans="1:9" x14ac:dyDescent="0.4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8906933.7829300091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178138.67565860017</v>
      </c>
      <c r="H32" s="14" t="s">
        <v>3</v>
      </c>
      <c r="I32" s="1"/>
    </row>
    <row r="33" spans="1:9" x14ac:dyDescent="0.4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8900752.370884655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178015.0474176931</v>
      </c>
      <c r="H38" s="14" t="s">
        <v>3</v>
      </c>
      <c r="I38" s="1"/>
    </row>
    <row r="39" spans="1:9" x14ac:dyDescent="0.4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8894575.2487392612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177891.50497478523</v>
      </c>
      <c r="H44" s="14" t="s">
        <v>3</v>
      </c>
      <c r="I44" s="1"/>
    </row>
    <row r="45" spans="1:9" x14ac:dyDescent="0.4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c9yDWSG3hFc+YKX2Y8bSaC9pwLyUO1O2oHXgHIHQcW6GT4TX4f7xCeCNVrDRivMvNHd9gLdP+e1JcX25a+UIQ==" saltValue="Pvvkcrxvtb7PH1CUN8ecy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5834961.0346827582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53098.1454156131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5855292.5479608374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53283.162186443624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5900063.3443939807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77420.961241862591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37429.245696754995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52329.747896593602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6063351.4697140725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52751.157786512427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6129009.1380725326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174063.85952125993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6072257.700538733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172452.11869530001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6016031.7518057488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170855.30175128329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RZoSC9uN5x/YqVH6MGFl+IbnasgsLaOAwuPYsUfZS9cRMqnlqrgD76jcjLjC81olgYQ1lPXJeO9b867XnaGGg==" saltValue="Pg6Gos32Nnbj++FF5tNMy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1.286499168883551E-2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1.4880798083626459E-2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c2y6R2XycLevbAM/RksrkUB26oMdgsQXw2m959I3x8W96i66233PLFDQGWyAIf14p6XMRd9Xbs9XLn+388XjQ==" saltValue="1yrqSkvgBvno3FIuosEHA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2019-09-05T10:20:31Z</dcterms:modified>
</cp:coreProperties>
</file>