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jælsø Vand AS (V16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0" i="11" l="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1" i="37" s="1"/>
  <c r="C12" i="37" s="1"/>
  <c r="C10" i="2" s="1"/>
  <c r="G11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<sst xmlns="http://schemas.openxmlformats.org/spreadsheetml/2006/main" count="589" uniqueCount="242">
  <si>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</si>
  <si>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</si>
  <si>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</si>
  <si>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</si>
  <si>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</si>
  <si>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</si>
  <si>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</si>
  <si>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</si>
  <si>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</si>
  <si>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</si>
  <si>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</si>
  <si>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</si>
  <si>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</si>
  <si>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</si>
  <si>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</si>
  <si>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</si>
  <si>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</si>
  <si>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</si>
  <si>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</si>
  <si>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</si>
  <si>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</si>
  <si>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</si>
  <si>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</si>
  <si>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</si>
  <si>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</si>
  <si>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</si>
  <si>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</si>
  <si>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</si>
  <si>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</si>
  <si>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</si>
  <si>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</si>
  <si>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</si>
  <si>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</si>
  <si>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</si>
  <si>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</si>
  <si>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</si>
  <si>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</si>
  <si>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</si>
  <si>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</si>
  <si>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</si>
  <si>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</si>
  <si>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</si>
  <si>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</si>
  <si>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</si>
  <si>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</si>
  <si>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</si>
  <si>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</si>
  <si>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</si>
  <si>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</si>
  <si>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</si>
  <si>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</si>
  <si>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</si>
  <si>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</si>
  <si>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</si>
  <si>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</si>
  <si>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</si>
  <si>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</si>
  <si>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</si>
  <si>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</si>
  <si>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</si>
  <si>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</si>
  <si>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</si>
  <si>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</si>
  <si>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</si>
  <si>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</si>
  <si>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</si>
  <si>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</si>
  <si>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</si>
  <si>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</si>
  <si>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</si>
  <si>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</si>
  <si>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</si>
  <si>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</si>
  <si>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</si>
  <si>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</si>
  <si>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</si>
  <si>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</si>
  <si>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</si>
  <si>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</si>
  <si>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</si>
  <si>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</si>
  <si>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</si>
  <si>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</si>
  <si>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</si>
  <si>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</si>
  <si>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</si>
  <si>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</si>
  <si>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</si>
  <si>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</si>
  <si>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</si>
  <si>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</si>
  <si>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</si>
  <si>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</si>
  <si>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</si>
  <si>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</si>
  <si>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</si>
  <si>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</si>
  <si>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</si>
  <si>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</si>
  <si>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</si>
  <si>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</si>
  <si>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</si>
  <si>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</si>
  <si>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</si>
  <si>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</si>
  <si>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</si>
  <si>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</si>
  <si>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</si>
  <si>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</si>
  <si>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</si>
  <si>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</si>
  <si>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</si>
  <si>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</si>
  <si>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</si>
  <si>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</si>
  <si>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</si>
  <si>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</si>
  <si>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</si>
  <si>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</si>
  <si>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</si>
  <si>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</si>
  <si>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</si>
  <si>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</si>
  <si>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</si>
  <si>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</si>
  <si>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</si>
  <si>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</si>
  <si>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</si>
  <si>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</si>
  <si>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</si>
  <si>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</si>
  <si>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</si>
  <si>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</si>
  <si>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</si>
  <si>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</si>
  <si>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</si>
  <si>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</si>
  <si>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</si>
  <si>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</si>
  <si>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</si>
  <si>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</si>
  <si>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</si>
  <si>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</si>
  <si>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</si>
  <si>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</si>
  <si>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</si>
  <si>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</si>
  <si>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</si>
  <si>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</si>
  <si>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</si>
  <si>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</si>
  <si>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</si>
  <si>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</si>
  <si>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</si>
  <si>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</si>
  <si>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</si>
  <si>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</si>
  <si>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</si>
  <si>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</si>
  <si>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</si>
  <si>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</si>
  <si>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</si>
  <si>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</si>
  <si>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</si>
  <si>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</si>
  <si>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</si>
  <si>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</si>
  <si>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</si>
  <si>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</si>
  <si>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</si>
  <si>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</si>
  <si>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</si>
  <si>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</si>
  <si>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</si>
  <si>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</si>
  <si>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</si>
  <si>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</si>
  <si>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</si>
  <si>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</si>
  <si>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</si>
  <si>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</si>
  <si>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</si>
  <si>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</si>
  <si>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</si>
  <si>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</si>
  <si>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</si>
  <si>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</si>
  <si>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</si>
  <si>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</si>
  <si>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</si>
  <si>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</si>
  <si>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</si>
  <si>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</si>
  <si>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</si>
  <si>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</si>
  <si>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</si>
  <si>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</si>
  <si>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</si>
  <si>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</si>
  <si>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</si>
  <si>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</si>
  <si>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</si>
  <si>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</si>
  <si>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</si>
  <si>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</si>
  <si>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</si>
  <si>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</si>
  <si>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</si>
  <si>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</si>
  <si>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</si>
  <si>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</si>
  <si>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</si>
  <si>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</si>
  <si>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</si>
  <si>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</si>
  <si>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</si>
  <si>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</si>
  <si>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</si>
  <si>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</si>
  <si>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</si>
  <si>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</si>
  <si>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</si>
  <si>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</si>
  <si>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</si>
  <si>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</si>
  <si>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</si>
  <si>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</si>
  <si>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</si>
  <si>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</si>
  <si>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</si>
  <si>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</si>
  <si>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</si>
  <si>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</si>
  <si>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</si>
  <si>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til Forsyningssekretariatet</t>
  </si>
  <si>
    <t>Ejendomsskat</t>
  </si>
  <si>
    <t>Tjenestemandspensioner</t>
  </si>
  <si>
    <t>Ingen engangstillæg</t>
  </si>
  <si>
    <t>Ø 50mm &lt; Ledningsnet ≤ Ø110 mm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</si>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</sst>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2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2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2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2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8WpX9PHWib8F7G/JEm6F7v3dmQGwrzGZmLyPD3SB04SSZuPoHkUqk4GQv+Tf2KyR9g6zfjkust9hqoh+KDqNLA==" saltValue="JQSGp5rBDDk6ybEidzfrag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103399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219680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1122222</v>
      </c>
      <c r="D12" s="14" t="s">
        <v>3</v>
      </c>
      <c r="E12" s="1"/>
      <c r="F12" s="1"/>
    </row>
    <row r="13" spans="1:6" x14ac:dyDescent="0.25">
      <c r="A13" s="1"/>
      <c r="B13" s="46" t="s">
        <v>71</v>
      </c>
      <c r="C13" s="12">
        <f>SUM(C10:C12)</f>
        <v>1445301</v>
      </c>
      <c r="D13" s="13" t="s">
        <v>3</v>
      </c>
      <c r="E13" s="1"/>
      <c r="F13" s="1"/>
    </row>
    <row r="14" spans="1:6" x14ac:dyDescent="0.25">
      <c r="A14" s="1"/>
      <c r="B14" s="46" t="s">
        <v>72</v>
      </c>
      <c r="C14" s="12">
        <f>C13*(1+'Fane 14. Nøgletal'!C12)^2</f>
        <v>1502806.7662650901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nO4z25kgj2UaiEbImJMRHHzovOhhSfmWpE90+Xujao3FfD0HJVRO4EPse02j7znWcXYwyzDyl0n9rrSihAN8Ww==" saltValue="djzPykc2yEQGhI9/uaWD3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471638.57333333325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212447.76434836164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684086.33768169489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6" t="s">
        <v>188</v>
      </c>
      <c r="C11" s="87"/>
      <c r="D11" s="87"/>
      <c r="E11" s="87"/>
      <c r="F11" s="8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18102757.996765923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17770601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332156.99676592276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6" t="s">
        <v>189</v>
      </c>
      <c r="C20" s="87"/>
      <c r="D20" s="87"/>
      <c r="E20" s="87"/>
      <c r="F20" s="8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22174943.731168244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22724002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-549058.26883175597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240</v>
      </c>
      <c r="C31" s="96"/>
      <c r="D31" s="96"/>
      <c r="E31" s="96"/>
      <c r="F31" s="97"/>
      <c r="G31" s="1"/>
    </row>
    <row r="32" spans="1:7" x14ac:dyDescent="0.25">
      <c r="A32" s="1"/>
      <c r="B32" s="106" t="s">
        <v>241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342043.16884084744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-216901.27206583321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-108450.63603291661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CQMP5ViBXFJxm0QfwvjEGumY+tbue9ax92sk/txzUmeYWT/y30nb2G14z7NfYSuH3APbUIiC4RFL5YIn051b+A==" saltValue="pCIFuvur7L8pOnWaX+BaJA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uJsA3hydKGHvRjsbmHfJaOgTDAznZ44B8N9kkM5k8Mak7Iq/zmLpSLfzm545Ny5M4UZu4YbqjbnlICIp9O7sOg==" saltValue="K/lVe2ugFrREktUUK4ZJz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ht="26.25" x14ac:dyDescent="0.25">
      <c r="A10" s="1"/>
      <c r="B10" s="115" t="s">
        <v>238</v>
      </c>
      <c r="C10" s="116">
        <v>75</v>
      </c>
      <c r="D10" s="9">
        <v>242682</v>
      </c>
      <c r="E10" s="9">
        <f>IFERROR(D10/C10,0)</f>
        <v>3235.76</v>
      </c>
      <c r="F10" s="9">
        <v>0</v>
      </c>
      <c r="G10" s="9">
        <v>3931</v>
      </c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3235.76</v>
      </c>
      <c r="F11" s="12">
        <f>SUM(F10:F10)</f>
        <v>0</v>
      </c>
      <c r="G11" s="12">
        <f>SUM(G10:G10)</f>
        <v>3931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2egH1OL1LKi7FFFKflxahZho4UWxsBktFtRDMVeVFhm7aQOmWAQpB8H0m1ULuI5lQxLY0z6V42J9YHOD5/cjGg==" saltValue="ukAHCOuT39OMbIFxWW14U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239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7166.76</v>
      </c>
      <c r="F10" s="14" t="s">
        <v>3</v>
      </c>
      <c r="G10" s="1"/>
    </row>
    <row r="11" spans="1:7" x14ac:dyDescent="0.25">
      <c r="A11" s="1"/>
      <c r="B11" s="46" t="s">
        <v>63</v>
      </c>
      <c r="C11" s="12">
        <f>SUM(C10:C10)</f>
        <v>0</v>
      </c>
      <c r="D11" s="13" t="s">
        <v>3</v>
      </c>
      <c r="E11" s="12">
        <f>SUM(E10:E10)</f>
        <v>7166.76</v>
      </c>
      <c r="F11" s="13" t="s">
        <v>3</v>
      </c>
      <c r="G11" s="1"/>
    </row>
    <row r="12" spans="1:7" x14ac:dyDescent="0.25">
      <c r="A12" s="1"/>
      <c r="B12" s="46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7307.9451720000006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EaIe0j6BJIVUpevKww5jHwk5CKaCRmITTkJT/UDgSDuPCny4c+bBmw17tHZoHYzgWm/Biv/zxQGAIpv5L7mWxw==" saltValue="+FJlpsRqLH9lbVo+MUKH4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237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237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237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237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OQd0CL7BfnwVvoyMKunMMUqh/EODdAeSdEDmlSbhR9pIPlq4XgZdmwgkMD11t7VCWTm7PZULHp6ixH/Wbog5mg==" saltValue="TsItG6rxD1mr41fbnDZip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84i0UItNnJE9lTrGY455xjcUbnzr0IVnmPKMPolQzJvPgCTWDZrmAixDFndJkZzEqBY3wlUUi0pTdRpQzsTMSQ==" saltValue="UmF976OUBMtqihEDSjY8L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4D9P5OLK7reGShIztIw5UXzmnQOhbU5rph0wNQeiMdi9psuN/zEI6CTLPCQeovGGpX6fqAGvcpL8SJIuPk+iww==" saltValue="EIypMTugvy2Tyv0q9ooXF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-9634954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8558091.222222222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-1076862.777777778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1076862.777777778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qh0KLkEBjc6Btg/mTH2QoVMObCmGedhO8dihUJNTtGzOwBMUOOJ9kcgfUruhxG+LOo61FYe4Vsnb3sOVEc1Qg==" saltValue="vmvzr8L+z2Jhl88CJg1xQ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54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hrIP31F9WPiShu6YJMUf90rVGQyrMSUYxcN11fUESpfv1YQuF7VwLRHhA+D9Fz5Je+7yxQm3Bubo9O2N/wVmxg==" saltValue="eSDEVmC/A+HGkSNfqYqxL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18822637.288261976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7307.9451720000006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318246.53669151576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-272532.07874468557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-49617.322558813212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18826042.368821993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omk.'!C14</f>
        <v>1502806.7662650901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1076862.777777778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342043.16884084744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21747755.081705712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IAnW0bqM2U/pyoBaleqjEgn/jgrkHy3WuPM3apTbrQzK5VL/AI9qRheMMk3uCeD/juvqA/3X5VWsbstmGu9mg==" saltValue="ubOeWLOtjwwf6ZZwS+1YC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18826042.368821993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370873.03466579324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-272342.94148203678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-163234.4336097874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18761338.028395962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omk.'!C14*(1+'Fane 14. Nøgletal'!C12)</f>
        <v>1532412.0595605124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-108450.63603291661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20185299.451923557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i1FzjCbWihxrqVW7ZBRV2cxHROq/9V7s0CwEQaHKpd7/Oc47xSoXNiLxpXqLHDz3GKzsxnxmLRRfwdGKWFtFnw==" saltValue="vm7mYcFdCSkCKReCFT48i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36</v>
      </c>
      <c r="C8" s="7">
        <f>'Fane 2.2. Økonomisk ramme 2021'!C16</f>
        <v>18761338.028395962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369598.35915940045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-272153.93548064824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-161722.96763646623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18697059.484438248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omk.'!C14*(1+'Fane 14. Nøgletal'!C12)^2</f>
        <v>1562600.5771338546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-108450.63603291661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20151209.425539184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55BFtx+CV2SZC4xwF27Fb+aj3TRitdd7X0ntsZe5Z66DcaYscb33QBe1e/EYSa+qdIaJbErWRp9G1RNeqKJ/Xw==" saltValue="Wx7tPx8ECd/djvC1rJKX7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2.3. Økonomisk ramme 2022'!C15</f>
        <v>18697059.484438248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368332.07184343348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-271965.06064942467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-160225.49705209574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18633200.998580161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omk.'!C14*(1+'Fane 14. Nøgletal'!C12)^3</f>
        <v>1593383.8085033915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20226584.807083555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80sGlWrvOBxf/DEKjiLvtqFH5U9zSzXo/L52tNZBAuu41Et7tvz/wqQ1soUeEsSRNuhWtKpPAES0RIeg0LOR9w==" saltValue="jiQHrocVlRq29A/lFdnYL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3" t="s">
        <v>81</v>
      </c>
      <c r="C9" s="84"/>
      <c r="D9" s="85"/>
      <c r="E9" s="7">
        <v>18916281.893568244</v>
      </c>
      <c r="F9" s="8" t="s">
        <v>3</v>
      </c>
      <c r="G9" s="1"/>
    </row>
    <row r="10" spans="1:7" x14ac:dyDescent="0.25">
      <c r="A10" s="1"/>
      <c r="B10" s="83" t="s">
        <v>82</v>
      </c>
      <c r="C10" s="84"/>
      <c r="D10" s="85"/>
      <c r="E10" s="7">
        <v>-0.38180018142163752</v>
      </c>
      <c r="F10" s="8" t="s">
        <v>3</v>
      </c>
      <c r="G10" s="1"/>
    </row>
    <row r="11" spans="1:7" x14ac:dyDescent="0.25">
      <c r="A11" s="1"/>
      <c r="B11" s="83" t="s">
        <v>83</v>
      </c>
      <c r="C11" s="84"/>
      <c r="D11" s="85"/>
      <c r="E11" s="7">
        <v>-89336.316749931546</v>
      </c>
      <c r="F11" s="8" t="s">
        <v>3</v>
      </c>
      <c r="G11" s="1"/>
    </row>
    <row r="12" spans="1:7" x14ac:dyDescent="0.2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25">
      <c r="A13" s="1"/>
      <c r="B13" s="74" t="s">
        <v>68</v>
      </c>
      <c r="C13" s="75"/>
      <c r="D13" s="76"/>
      <c r="E13" s="9">
        <v>0</v>
      </c>
      <c r="F13" s="8" t="s">
        <v>3</v>
      </c>
      <c r="G13" s="1"/>
    </row>
    <row r="14" spans="1:7" x14ac:dyDescent="0.2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2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25">
      <c r="A18" s="1"/>
      <c r="B18" s="74" t="s">
        <v>26</v>
      </c>
      <c r="C18" s="75"/>
      <c r="D18" s="76"/>
      <c r="E18" s="9">
        <f>SUM(E9:E17)*'Fane 14. Nøgletal'!C11</f>
        <v>318175.37379580637</v>
      </c>
      <c r="F18" s="8" t="s">
        <v>3</v>
      </c>
      <c r="G18" s="1"/>
    </row>
    <row r="19" spans="1:7" x14ac:dyDescent="0.25">
      <c r="A19" s="1"/>
      <c r="B19" s="74" t="s">
        <v>10</v>
      </c>
      <c r="C19" s="75"/>
      <c r="D19" s="76"/>
      <c r="E19" s="9">
        <f>-SUM(E9:E18)*'Fane 5. Individuelt eff. krav'!G10</f>
        <v>0</v>
      </c>
      <c r="F19" s="8" t="s">
        <v>3</v>
      </c>
      <c r="G19" s="1"/>
    </row>
    <row r="20" spans="1:7" x14ac:dyDescent="0.25">
      <c r="A20" s="1"/>
      <c r="B20" s="74" t="s">
        <v>38</v>
      </c>
      <c r="C20" s="75"/>
      <c r="D20" s="76"/>
      <c r="E20" s="9">
        <f>-'Fane 4.1. Gen. krav - drift'!G20</f>
        <v>-273472.27643105556</v>
      </c>
      <c r="F20" s="8" t="s">
        <v>3</v>
      </c>
      <c r="G20" s="1"/>
    </row>
    <row r="21" spans="1:7" x14ac:dyDescent="0.25">
      <c r="A21" s="1"/>
      <c r="B21" s="74" t="s">
        <v>39</v>
      </c>
      <c r="C21" s="75"/>
      <c r="D21" s="76"/>
      <c r="E21" s="9">
        <f>-'Fane 4.2. Gen. krav - anlæg'!G19</f>
        <v>-49011.004120908037</v>
      </c>
      <c r="F21" s="8" t="s">
        <v>3</v>
      </c>
      <c r="G21" s="1"/>
    </row>
    <row r="22" spans="1:7" x14ac:dyDescent="0.25">
      <c r="A22" s="1"/>
      <c r="B22" s="89" t="s">
        <v>28</v>
      </c>
      <c r="C22" s="90"/>
      <c r="D22" s="91"/>
      <c r="E22" s="10">
        <f>SUM(E9:E21)</f>
        <v>18822637.288261976</v>
      </c>
      <c r="F22" s="11" t="s">
        <v>3</v>
      </c>
      <c r="G22" s="1"/>
    </row>
    <row r="23" spans="1:7" x14ac:dyDescent="0.25">
      <c r="A23" s="1"/>
      <c r="B23" s="77" t="s">
        <v>17</v>
      </c>
      <c r="C23" s="78"/>
      <c r="D23" s="78"/>
      <c r="E23" s="47"/>
      <c r="F23" s="22"/>
      <c r="G23" s="1"/>
    </row>
    <row r="24" spans="1:7" x14ac:dyDescent="0.25">
      <c r="A24" s="1"/>
      <c r="B24" s="79" t="s">
        <v>17</v>
      </c>
      <c r="C24" s="80"/>
      <c r="D24" s="81"/>
      <c r="E24" s="10">
        <v>1591153.7326206597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2" t="s">
        <v>132</v>
      </c>
      <c r="C26" s="93"/>
      <c r="D26" s="94"/>
      <c r="E26" s="10">
        <v>5945.0501745694655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79" t="s">
        <v>19</v>
      </c>
      <c r="C28" s="80"/>
      <c r="D28" s="81"/>
      <c r="E28" s="10">
        <v>1076862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79" t="s">
        <v>131</v>
      </c>
      <c r="C30" s="80"/>
      <c r="D30" s="81"/>
      <c r="E30" s="10">
        <v>359891.70247782028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21856489.773535024</v>
      </c>
      <c r="F31" s="13" t="s">
        <v>3</v>
      </c>
      <c r="G31" s="1"/>
    </row>
    <row r="32" spans="1:7" ht="28.15" customHeight="1" x14ac:dyDescent="0.25">
      <c r="A32" s="1"/>
      <c r="B32" s="86" t="s">
        <v>189</v>
      </c>
      <c r="C32" s="87"/>
      <c r="D32" s="87"/>
      <c r="E32" s="87"/>
      <c r="F32" s="88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p90fYGnDoKmtX9oY9G1g9pUUxuK8/XXRkcVQ+t5x40LtnOBkPNYhYqa/8BF912oye144ldkUdoWxkU4+suXuAA==" saltValue="ZO2YQa0xd0lvz5Snwekk0Q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13825222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276504.44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13720786.273011999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274415.72546023998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13673614.209805382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-0.38825260448766313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273472.27643105556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13626603.937234279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272532.07874468557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13617147.074101839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272342.94148203678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13607696.774032412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272153.93548064824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13598253.032471234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271965.06064942467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cpVCSv9Aok0/QGlaaGHfxTqEjl8qUR8u4T5G3fwiT2y8mtaaNVbQvvSkiJwW2GVh7+5Dw527rekG0xzVbD10w==" saltValue="ZY6UFmxEmmkxkMUnCzHMhw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5661132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51516.301200000002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5680857.8181747599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51695.806145390314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5724294.8500326648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-90846.100503005378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49011.004120908037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5678814.743306159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7451.911691888401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49617.322558813212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5747691.3242882881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163234.4336097874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5694470.6914248671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161722.96763646623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5641742.8539470332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160225.49705209574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z6WE+HjJaGOZPbJNcN3BWaQNoA8AFq9BfqOT8D+Es01z4TQLvU0yRZCHeZkhCXGEB0pfO33LS0YXcmzg4JLEQ==" saltValue="qzAniSjlNJeEBIXNQgWzoQ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4.1983112630746668E-3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0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ysv80U/8s7k6kWm670+TjSRmF7+LRg4QxgrVpHJ9qkf12zFlQC827/PQLom7IS7zRS7gKY7TLjCHFVrHyBv57w==" saltValue="h1J6dxtuazaJ86KYvTsYo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2019-09-10T07:01:35Z</dcterms:modified>
</cp:coreProperties>
</file>