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lostrup Vand AS (V06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20" i="11" l="1"/>
  <c r="E19" i="11"/>
  <c r="E18" i="11"/>
  <c r="E17" i="11"/>
  <c r="E16" i="11"/>
  <c r="E15" i="11"/>
  <c r="E14" i="11"/>
  <c r="E13" i="11"/>
  <c r="E12" i="11"/>
  <c r="E11" i="11"/>
  <c r="E10" i="11" l="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22" i="39" l="1"/>
  <c r="C20" i="15" s="1"/>
  <c r="C38" i="39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21" i="11" l="1"/>
  <c r="C10" i="37" s="1"/>
  <c r="C13" i="37" s="1"/>
  <c r="C14" i="37" s="1"/>
  <c r="C10" i="2" s="1"/>
  <c r="G2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21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<sst xmlns="http://schemas.openxmlformats.org/spreadsheetml/2006/main" count="619" uniqueCount="255">
  <si>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</si>
  <si>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</si>
  <si>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</si>
  <si>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</si>
  <si>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</si>
  <si>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</si>
  <si>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</si>
  <si>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</si>
  <si>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</si>
  <si>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</si>
  <si>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</si>
  <si>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</si>
  <si>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</si>
  <si>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</si>
  <si>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</si>
  <si>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</si>
  <si>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</si>
  <si>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</si>
  <si>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</si>
  <si>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</si>
  <si>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</si>
  <si>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</si>
  <si>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</si>
  <si>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</si>
  <si>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</si>
  <si>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</si>
  <si>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</si>
  <si>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</si>
  <si>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</si>
  <si>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</si>
  <si>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</si>
  <si>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</si>
  <si>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</si>
  <si>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</si>
  <si>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</si>
  <si>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</si>
  <si>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</si>
  <si>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</si>
  <si>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</si>
  <si>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</si>
  <si>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</si>
  <si>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</si>
  <si>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</si>
  <si>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</si>
  <si>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</si>
  <si>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</si>
  <si>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</si>
  <si>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</si>
  <si>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</si>
  <si>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</si>
  <si>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</si>
  <si>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</si>
  <si>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</si>
  <si>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</si>
  <si>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</si>
  <si>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</si>
  <si>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</si>
  <si>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</si>
  <si>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</si>
  <si>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</si>
  <si>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</si>
  <si>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</si>
  <si>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</si>
  <si>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</si>
  <si>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</si>
  <si>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</si>
  <si>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</si>
  <si>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</si>
  <si>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</si>
  <si>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</si>
  <si>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</si>
  <si>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</si>
  <si>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</si>
  <si>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</si>
  <si>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</si>
  <si>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</si>
  <si>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</si>
  <si>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</si>
  <si>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</si>
  <si>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</si>
  <si>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</si>
  <si>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</si>
  <si>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</si>
  <si>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</si>
  <si>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</si>
  <si>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</si>
  <si>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</si>
  <si>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</si>
  <si>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</si>
  <si>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</si>
  <si>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</si>
  <si>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</si>
  <si>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</si>
  <si>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</si>
  <si>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</si>
  <si>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</si>
  <si>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</si>
  <si>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</si>
  <si>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</si>
  <si>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</si>
  <si>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</si>
  <si>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</si>
  <si>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</si>
  <si>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</si>
  <si>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</si>
  <si>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</si>
  <si>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</si>
  <si>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</si>
  <si>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</si>
  <si>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</si>
  <si>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</si>
  <si>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</si>
  <si>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</si>
  <si>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</si>
  <si>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</si>
  <si>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</si>
  <si>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</si>
  <si>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</si>
  <si>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</si>
  <si>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</si>
  <si>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</si>
  <si>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</si>
  <si>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</si>
  <si>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</si>
  <si>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</si>
  <si>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</si>
  <si>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</si>
  <si>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</si>
  <si>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</si>
  <si>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</si>
  <si>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</si>
  <si>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</si>
  <si>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</si>
  <si>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</si>
  <si>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</si>
  <si>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</si>
  <si>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</si>
  <si>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</si>
  <si>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</si>
  <si>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</si>
  <si>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</si>
  <si>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</si>
  <si>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</si>
  <si>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</si>
  <si>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</si>
  <si>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</si>
  <si>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</si>
  <si>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</si>
  <si>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</si>
  <si>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</si>
  <si>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</si>
  <si>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</si>
  <si>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</si>
  <si>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</si>
  <si>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</si>
  <si>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</si>
  <si>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</si>
  <si>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</si>
  <si>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</si>
  <si>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</si>
  <si>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</si>
  <si>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</si>
  <si>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</si>
  <si>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</si>
  <si>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</si>
  <si>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</si>
  <si>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</si>
  <si>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</si>
  <si>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</si>
  <si>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</si>
  <si>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</si>
  <si>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</si>
  <si>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</si>
  <si>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</si>
  <si>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</si>
  <si>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</si>
  <si>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</si>
  <si>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</si>
  <si>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</si>
  <si>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</si>
  <si>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</si>
  <si>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</si>
  <si>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</si>
  <si>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</si>
  <si>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</si>
  <si>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</si>
  <si>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</si>
  <si>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</si>
  <si>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</si>
  <si>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</si>
  <si>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</si>
  <si>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</si>
  <si>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</si>
  <si>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</si>
  <si>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</si>
  <si>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</si>
  <si>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</si>
  <si>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</si>
  <si>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</si>
  <si>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</si>
  <si>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</si>
  <si>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</si>
  <si>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</si>
  <si>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</si>
  <si>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</si>
  <si>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</si>
  <si>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</si>
  <si>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</si>
  <si>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</si>
  <si>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</si>
  <si>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</si>
  <si>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</si>
  <si>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</si>
  <si>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</si>
  <si>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</si>
  <si>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</si>
  <si>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</si>
  <si>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</si>
  <si>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</si>
  <si>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</si>
  <si>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</si>
  <si>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</si>
  <si>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</si>
  <si>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</si>
  <si>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</si>
  <si>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</si>
  <si>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</si>
  <si>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</si>
  <si>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</si>
  <si>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</si>
  <si>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</si>
  <si>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</si>
  <si>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</si>
  <si>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</si>
  <si>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</si>
  <si>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</si>
  <si>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</si>
  <si>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</si>
  <si>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Tjenestemandspensioner</t>
  </si>
  <si>
    <t>Byggemodninger</t>
  </si>
  <si>
    <t>Justering af økonomisk ramme</t>
  </si>
  <si>
    <t>Ingen engangstillæg</t>
  </si>
  <si>
    <t>SRO-anlæg, vandværk</t>
  </si>
  <si>
    <t>Elanlæg</t>
  </si>
  <si>
    <t>Filteranlæg, åbne filtre, enkelt filtrering, Kontruktioner</t>
  </si>
  <si>
    <t>Ø110 mm &lt; Ledningsnet ≤ Ø 250 mm</t>
  </si>
  <si>
    <t>Ø 250 mm &lt; Ledningsnet ≤ Ø 500mm</t>
  </si>
  <si>
    <t>Afregningsmålere, elektroniske ≤ Ø 110mm (Qn 10)</t>
  </si>
  <si>
    <t>Udpumpningsanlæg, rentvandspumper på vandværk</t>
  </si>
  <si>
    <t>Råvandsstation komplet montering og boringshus/tørbrønd</t>
  </si>
  <si>
    <t>Stik på ledningsnet, Konstruktioner</t>
  </si>
  <si>
    <t>Stik på ledningsnet, Mek./EL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</si>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</sst>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+WYuLtC58937wCITyCs7ldDS6DW0vtF0uTDehgkvnaw12WI+PiwI+relyeRuoX60Y8vQVvOokdQyi5SocbOJOA==" saltValue="8X+Lhec3xQlxQWlBJQjrpg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8857358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39484</v>
      </c>
      <c r="D11" s="14" t="s">
        <v>3</v>
      </c>
      <c r="E11" s="1"/>
      <c r="F11" s="1"/>
    </row>
    <row r="12" spans="1:6" ht="26.25" x14ac:dyDescent="0.25">
      <c r="A12" s="1"/>
      <c r="B12" s="44" t="s">
        <v>236</v>
      </c>
      <c r="C12" s="9">
        <v>946092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205492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554635</v>
      </c>
      <c r="D14" s="14" t="s">
        <v>3</v>
      </c>
      <c r="E14" s="1"/>
      <c r="F14" s="1"/>
    </row>
    <row r="15" spans="1:6" x14ac:dyDescent="0.25">
      <c r="A15" s="1"/>
      <c r="B15" s="39" t="s">
        <v>71</v>
      </c>
      <c r="C15" s="12">
        <f>SUM(C10:C14)</f>
        <v>10603061</v>
      </c>
      <c r="D15" s="13" t="s">
        <v>3</v>
      </c>
      <c r="E15" s="1"/>
      <c r="F15" s="1"/>
    </row>
    <row r="16" spans="1:6" x14ac:dyDescent="0.25">
      <c r="A16" s="1"/>
      <c r="B16" s="39" t="s">
        <v>72</v>
      </c>
      <c r="C16" s="12">
        <f>C15*(1+'Fane 14. Nøgletal'!C12)^2</f>
        <v>11024936.54534349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IRymVmF0BGx0uKvozVaIoE8t4S1bUX8dvAiK2Ep0c/8nhZPTvQIiHjGSdUzZj7kqj+G6fd7OqWevZ8MR9YDspw==" saltValue="MCbgQSvJpfhAHHkXTPpDA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754754.6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405412.89212267846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1160167.4921226786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25241220.421801552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24688088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553132.42180155218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23063303.468700543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24204184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-1140880.531299457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253</v>
      </c>
      <c r="C31" s="96"/>
      <c r="D31" s="96"/>
      <c r="E31" s="96"/>
      <c r="F31" s="97"/>
      <c r="G31" s="1"/>
    </row>
    <row r="32" spans="1:7" x14ac:dyDescent="0.25">
      <c r="A32" s="1"/>
      <c r="B32" s="106" t="s">
        <v>254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580083.74606133928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-587748.10949790478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-293874.05474895239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Fhru2dUTBTyhfUpyMyIjXSYiYD1YCES7onIINw/lbpOhkb6Dk/CExx4lgq+JulGVHpzK/bwGqHlr4F8vgEAZw==" saltValue="AbbR5E5Xo88glrAAFA5Sc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1/Zs0yIbhLnlT5o41IaxTUAOThDaoSGT4b+pi2x2iiRTfqv6QjObAwfqQKuEi47PBPxDPbO1nyyDIagQbSC+rg==" saltValue="Qx5uaNOPl+5/gsg5jhOb+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242</v>
      </c>
      <c r="C10" s="116">
        <v>10</v>
      </c>
      <c r="D10" s="9">
        <v>1178834</v>
      </c>
      <c r="E10" s="9">
        <f>IFERROR(D10/C10,0)</f>
        <v>117883.4</v>
      </c>
      <c r="F10" s="9">
        <v>0</v>
      </c>
      <c r="G10" s="9">
        <v>16885</v>
      </c>
      <c r="H10" s="14" t="s">
        <v>3</v>
      </c>
      <c r="I10" s="1"/>
    </row>
    <row r="11" spans="1:9" x14ac:dyDescent="0.25">
      <c r="A11" s="1"/>
      <c r="B11" s="115" t="s">
        <v>242</v>
      </c>
      <c r="C11" s="116">
        <v>10</v>
      </c>
      <c r="D11" s="9">
        <v>2736537</v>
      </c>
      <c r="E11" s="9">
        <f t="shared" ref="E11:E20" si="0">IFERROR(D11/C11,0)</f>
        <v>273653.7</v>
      </c>
      <c r="F11" s="9">
        <v>0</v>
      </c>
      <c r="G11" s="9">
        <v>39198</v>
      </c>
      <c r="H11" s="14" t="s">
        <v>3</v>
      </c>
      <c r="I11" s="1"/>
    </row>
    <row r="12" spans="1:9" x14ac:dyDescent="0.25">
      <c r="A12" s="1"/>
      <c r="B12" s="115" t="s">
        <v>243</v>
      </c>
      <c r="C12" s="116">
        <v>20</v>
      </c>
      <c r="D12" s="9">
        <v>1178834</v>
      </c>
      <c r="E12" s="9">
        <f t="shared" si="0"/>
        <v>58941.7</v>
      </c>
      <c r="F12" s="9">
        <v>0</v>
      </c>
      <c r="G12" s="9">
        <v>16885</v>
      </c>
      <c r="H12" s="14" t="s">
        <v>3</v>
      </c>
      <c r="I12" s="1"/>
    </row>
    <row r="13" spans="1:9" ht="39" x14ac:dyDescent="0.25">
      <c r="A13" s="1"/>
      <c r="B13" s="115" t="s">
        <v>244</v>
      </c>
      <c r="C13" s="116">
        <v>50</v>
      </c>
      <c r="D13" s="9">
        <v>1178834</v>
      </c>
      <c r="E13" s="9">
        <f t="shared" si="0"/>
        <v>23576.68</v>
      </c>
      <c r="F13" s="9">
        <v>0</v>
      </c>
      <c r="G13" s="9">
        <v>16885</v>
      </c>
      <c r="H13" s="14" t="s">
        <v>3</v>
      </c>
      <c r="I13" s="1"/>
    </row>
    <row r="14" spans="1:9" ht="26.25" x14ac:dyDescent="0.25">
      <c r="A14" s="1"/>
      <c r="B14" s="115" t="s">
        <v>245</v>
      </c>
      <c r="C14" s="116">
        <v>75</v>
      </c>
      <c r="D14" s="9">
        <v>5536570</v>
      </c>
      <c r="E14" s="9">
        <f t="shared" si="0"/>
        <v>73820.933333333334</v>
      </c>
      <c r="F14" s="9">
        <v>0</v>
      </c>
      <c r="G14" s="9">
        <v>79305</v>
      </c>
      <c r="H14" s="14" t="s">
        <v>3</v>
      </c>
      <c r="I14" s="1"/>
    </row>
    <row r="15" spans="1:9" ht="26.25" x14ac:dyDescent="0.25">
      <c r="A15" s="1"/>
      <c r="B15" s="115" t="s">
        <v>246</v>
      </c>
      <c r="C15" s="116">
        <v>75</v>
      </c>
      <c r="D15" s="9">
        <v>5409577</v>
      </c>
      <c r="E15" s="9">
        <f t="shared" si="0"/>
        <v>72127.693333333329</v>
      </c>
      <c r="F15" s="9">
        <v>0</v>
      </c>
      <c r="G15" s="9">
        <v>77486</v>
      </c>
      <c r="H15" s="14" t="s">
        <v>3</v>
      </c>
      <c r="I15" s="1"/>
    </row>
    <row r="16" spans="1:9" ht="39" x14ac:dyDescent="0.25">
      <c r="A16" s="1"/>
      <c r="B16" s="115" t="s">
        <v>247</v>
      </c>
      <c r="C16" s="116">
        <v>10</v>
      </c>
      <c r="D16" s="9">
        <v>8480049</v>
      </c>
      <c r="E16" s="9">
        <f t="shared" si="0"/>
        <v>848004.9</v>
      </c>
      <c r="F16" s="9">
        <v>0</v>
      </c>
      <c r="G16" s="9">
        <v>123213</v>
      </c>
      <c r="H16" s="14" t="s">
        <v>3</v>
      </c>
      <c r="I16" s="1"/>
    </row>
    <row r="17" spans="1:9" ht="39" x14ac:dyDescent="0.25">
      <c r="A17" s="1"/>
      <c r="B17" s="115" t="s">
        <v>248</v>
      </c>
      <c r="C17" s="116">
        <v>25</v>
      </c>
      <c r="D17" s="9">
        <v>7980</v>
      </c>
      <c r="E17" s="9">
        <f t="shared" si="0"/>
        <v>319.2</v>
      </c>
      <c r="F17" s="9">
        <v>0</v>
      </c>
      <c r="G17" s="9">
        <v>122</v>
      </c>
      <c r="H17" s="14" t="s">
        <v>3</v>
      </c>
      <c r="I17" s="1"/>
    </row>
    <row r="18" spans="1:9" ht="39" x14ac:dyDescent="0.25">
      <c r="A18" s="1"/>
      <c r="B18" s="115" t="s">
        <v>249</v>
      </c>
      <c r="C18" s="116">
        <v>30</v>
      </c>
      <c r="D18" s="9">
        <v>160406</v>
      </c>
      <c r="E18" s="9">
        <f t="shared" si="0"/>
        <v>5346.8666666666668</v>
      </c>
      <c r="F18" s="9">
        <v>0</v>
      </c>
      <c r="G18" s="9">
        <v>2437</v>
      </c>
      <c r="H18" s="14" t="s">
        <v>3</v>
      </c>
      <c r="I18" s="1"/>
    </row>
    <row r="19" spans="1:9" ht="26.25" x14ac:dyDescent="0.25">
      <c r="A19" s="1"/>
      <c r="B19" s="115" t="s">
        <v>250</v>
      </c>
      <c r="C19" s="116">
        <v>75</v>
      </c>
      <c r="D19" s="9">
        <v>463702</v>
      </c>
      <c r="E19" s="9">
        <f t="shared" si="0"/>
        <v>6182.6933333333336</v>
      </c>
      <c r="F19" s="9">
        <v>0</v>
      </c>
      <c r="G19" s="9">
        <v>6737</v>
      </c>
      <c r="H19" s="14" t="s">
        <v>3</v>
      </c>
      <c r="I19" s="1"/>
    </row>
    <row r="20" spans="1:9" ht="26.25" x14ac:dyDescent="0.25">
      <c r="A20" s="1"/>
      <c r="B20" s="115" t="s">
        <v>251</v>
      </c>
      <c r="C20" s="116">
        <v>75</v>
      </c>
      <c r="D20" s="9">
        <v>463702</v>
      </c>
      <c r="E20" s="9">
        <f t="shared" si="0"/>
        <v>6182.6933333333336</v>
      </c>
      <c r="F20" s="9">
        <v>0</v>
      </c>
      <c r="G20" s="9">
        <v>6737</v>
      </c>
      <c r="H20" s="14" t="s">
        <v>3</v>
      </c>
      <c r="I20" s="1"/>
    </row>
    <row r="21" spans="1:9" x14ac:dyDescent="0.25">
      <c r="A21" s="1"/>
      <c r="B21" s="95" t="s">
        <v>231</v>
      </c>
      <c r="C21" s="96"/>
      <c r="D21" s="97"/>
      <c r="E21" s="12">
        <f>SUM(E10:E20)</f>
        <v>1486040.4600000002</v>
      </c>
      <c r="F21" s="12">
        <f>SUM(F10:F20)</f>
        <v>0</v>
      </c>
      <c r="G21" s="12">
        <f>SUM(G10:G20)</f>
        <v>385890</v>
      </c>
      <c r="H21" s="13" t="s">
        <v>3</v>
      </c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3+9aN5VKZ/X+owGUMA8zvezh1NvpOW0gUvKCwAjQ7ZjAI0OCo3Ck1LPvV6lx3lUWhiKyNPDj+n2Lf3Bo7fCylQ==" saltValue="UI98/Msp44rciwC+pzuRcg==" spinCount="100000" sheet="1" objects="1" scenarios="1"/>
  <mergeCells count="3">
    <mergeCell ref="B3:H4"/>
    <mergeCell ref="B21:D2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252</v>
      </c>
      <c r="C10" s="24">
        <f>'Fane 9. Anlægsprojekter'!F21</f>
        <v>0</v>
      </c>
      <c r="D10" s="14" t="s">
        <v>3</v>
      </c>
      <c r="E10" s="9">
        <f>SUM('Fane 9. Anlægsprojekter'!E21,'Fane 9. Anlægsprojekter'!G21)</f>
        <v>1871930.4600000002</v>
      </c>
      <c r="F10" s="14" t="s">
        <v>3</v>
      </c>
      <c r="G10" s="1"/>
    </row>
    <row r="11" spans="1:7" x14ac:dyDescent="0.25">
      <c r="A11" s="1"/>
      <c r="B11" s="117" t="s">
        <v>239</v>
      </c>
      <c r="C11" s="24">
        <v>662</v>
      </c>
      <c r="D11" s="14" t="s">
        <v>3</v>
      </c>
      <c r="E11" s="9">
        <v>776</v>
      </c>
      <c r="F11" s="14" t="s">
        <v>3</v>
      </c>
      <c r="G11" s="1"/>
    </row>
    <row r="12" spans="1:7" x14ac:dyDescent="0.25">
      <c r="A12" s="1"/>
      <c r="B12" s="27" t="s">
        <v>240</v>
      </c>
      <c r="C12" s="24">
        <v>579396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39" t="s">
        <v>63</v>
      </c>
      <c r="C13" s="12">
        <f>SUM(C10:C12)</f>
        <v>580058</v>
      </c>
      <c r="D13" s="13" t="s">
        <v>3</v>
      </c>
      <c r="E13" s="12">
        <f>SUM(E10:E12)</f>
        <v>1872706.4600000002</v>
      </c>
      <c r="F13" s="13" t="s">
        <v>3</v>
      </c>
      <c r="G13" s="1"/>
    </row>
    <row r="14" spans="1:7" x14ac:dyDescent="0.25">
      <c r="A14" s="1"/>
      <c r="B14" s="39" t="s">
        <v>74</v>
      </c>
      <c r="C14" s="12">
        <f>C13*(1+'Fane 14. Nøgletal'!C12)</f>
        <v>591485.14260000002</v>
      </c>
      <c r="D14" s="13" t="s">
        <v>3</v>
      </c>
      <c r="E14" s="12">
        <f>E13*(1+'Fane 14. Nøgletal'!C12)</f>
        <v>1909598.7772620004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CXJWET7UUavkoFuX6678DFJ6lYKiag52Gn4KVPUEj7jikPpTUvogJfER/R2yfxak6oRxRKm6FZ++lSGRyfHXA==" saltValue="bv4UZg60jJiF3NDeCRbw9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/YJLBcpO5NibIESei/1vwegPK8U2sCxPQJC0zoFPtF7p+hiw67VMgnaUWGFge3wDW2f8DJcQ6BXls11ddTwJw==" saltValue="LiZsE7cqQMrIVOu3+5g9e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ORCpVCmPgRjd18CEz+VfxY6rBN45858YVUaa8XO+W4cDFq4RHUMRND3qmMiFuf9WdFPWmEzpowe9NZJvRS3nDw==" saltValue="W/G6VxujvK0uBpPc5kAaM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wbVhmbWG1r6HgDfynkbugPjhTMXX5K3V3RONYNceQ2Wn2kJ1BkXkweCaZru+nGG5/Yq6t6v3G4Uo/j2h2+iG5w==" saltValue="AQdqlKjUDMj8nqlnxuw2X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-1839589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1839589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0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4jeqXs6BmkdO5nFkTKdvrEsr80c9y4w/QWZJsLHyB8sV/mGAAYOIw0zsFUSfUKch2+PrJTFsneIHf8PVKI5Kw==" saltValue="y8iGz0p7RoneIg0XnAwff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Uf0Sr//1b5QwReW1KcwGYdofpPrE0Yla+BjHBv+M/u4hcqT1KdGsN8Czbm5/kJQStl7l56RbXrPytIL6VgYJog==" saltValue="fJTcP1ZmnwZLfF1jsMrzU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10930032.521612756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591485.14260000002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1909598.7772620004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233988.90283653696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-172075.05701918286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-149105.93501179077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-95300.727929149012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13248623.62435117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omk.'!C16</f>
        <v>11024936.54534349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580083.74606133928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24853643.915756002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9v+ZmC7bKFzO3n2iEE32k6Jp8idwhI1GLYQGiDgE9VCqR0UxmIh78K9JSGmdKNZ9CtckRx9wwaZ63FzhNmBlUA==" saltValue="3plnJIy02n0PM/ikIPVOw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13248623.62435117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260997.88539971804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-170117.15848686887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-149002.45549289259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-186776.7276582222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13003725.168112904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omk.'!C16*(1+'Fane 14. Nøgletal'!C12)</f>
        <v>11242127.795286758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-293874.05474895239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23951978.908650711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9A2mCMw3GRkdwEZ4br1hVG/Qn1LmzNNn8Uz446QTGpcV764LRBejrQq+bBAzOulm3sUY+D+N8GzzUvYETo1HJw==" saltValue="eMgY82u14UL/ZsppsONSt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13003725.168112904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256173.38581182418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-166972.57300581556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-148899.04778878053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-185047.27228400545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12758979.660846127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Nøgletal'!C12)^2</f>
        <v>11463597.712853907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-293874.05474895239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23928703.318951081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O17r+lwKi8AIY8onyI6+7yBwQWeh1+fwPFZwOATGF2dSuOIb4v80MUt76FWjZRpr3aCoid/5/3zzqWPWL+fpvg==" saltValue="fiK+ePpXmrg1PSw0wZVN2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12758979.660846127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251351.8993186687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-163829.95144532947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-148795.71184961515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-183333.83076723714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12514372.066102615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omk.'!C16*(1+'Fane 14. Nøgletal'!C12)^3</f>
        <v>11689430.587797128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24203802.653899744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ALFnASNg4FVcfp89taaGIV85GHzXYf6fKMQLUvV9obG9LP0JwLkh7d+V018XFCY5TF0P2/V4ZBx0McoBoJ9aw==" saltValue="2PVtX6rQxk1zH72Tf6VOs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11437191.492600543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-0.4275443994572386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-375259.81308470649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186946.63815831725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-141649.20471335432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-137515.96690783554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-39680.196895809611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10930032.521612756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9288373.0729124881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52167.629275098734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610353.7388488712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20880926.962649215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Qk021CS6CckvLSw306aztEvxnarqgtwWEAjqG7fLZ+KgXuoO36pvgCa8stTrd2bZvUUgfFKu1EpOCeL4MMHcA==" saltValue="cZYhOIerg+TbPSpENsoYPQ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6952035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139040.70000000001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6899519.3276099991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137990.38655219998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6875798.780161676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-0.43476989980806591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137515.96690783554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6852159.3506803187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603137.39990922005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149105.93501179077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7450122.7746446291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149002.45549289259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7444952.3894390268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148899.04778878053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7439785.5924807573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148795.71184961515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LuWI7stDjmXnDKsI6B4SmqIk8jSHeKZnYYoEn+sKYqmrbG4HaeKufWsYW1VVB82vBpoAYk/3zt65sLRiwxDGg==" saltValue="FC0AoMFz7hpPFkI10/vTPA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4888007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44480.863700000002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4905038.9182310104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44635.854155902198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4942543.8758579772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-381601.703925838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39680.196895809611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4597671.3024144433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1947217.8731740618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95300.727929149012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6576645.3400782458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186776.7276582222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6515749.0240846984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185047.27228400545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6455416.5763111664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183333.83076723714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+HqRR34ezgjNusd3MnQEKEGxZMI0fYLVGLT1VNrKFcWBH75pFUoLE/MVje6RQxr11KBJZJq7oaWQ3LcibIJQRw==" saltValue="m22Jt8Pdntrg9ZWCO3AgGA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8.0699646344850277E-3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1.2592296413639924E-2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VnSFBAXi6MSFJqB1CUhykNbevxJT7jQk3taZN5dXzbZukbEA7egw0Rg9El0LcH+vdoVV3OwV0rLoWzJspQdWPQ==" saltValue="2pTxr1XJQsAIOKj3hu1B0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2019-09-09T14:42:10Z</dcterms:modified>
</cp:coreProperties>
</file>