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sens Vand AS (V09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5" i="11" l="1"/>
  <c r="E14" i="11"/>
  <c r="E13" i="11"/>
  <c r="E12" i="11"/>
  <c r="E11" i="11"/>
  <c r="E16" i="11" l="1"/>
  <c r="E17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E14" i="39"/>
  <c r="C25" i="2" s="1"/>
  <c r="C30" i="39"/>
  <c r="C19" i="22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8" i="11" l="1"/>
  <c r="C10" i="37" s="1"/>
  <c r="C12" i="37" s="1"/>
  <c r="C13" i="37" s="1"/>
  <c r="C10" i="2" s="1"/>
  <c r="G18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8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<sst xmlns="http://schemas.openxmlformats.org/spreadsheetml/2006/main" count="608" uniqueCount="251">
  <si>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</si>
  <si>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</si>
  <si>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</si>
  <si>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</si>
  <si>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</si>
  <si>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</si>
  <si>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</si>
  <si>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</si>
  <si>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</si>
  <si>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</si>
  <si>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</si>
  <si>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</si>
  <si>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</si>
  <si>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</si>
  <si>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</si>
  <si>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</si>
  <si>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</si>
  <si>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</si>
  <si>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</si>
  <si>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</si>
  <si>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</si>
  <si>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</si>
  <si>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</si>
  <si>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</si>
  <si>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</si>
  <si>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</si>
  <si>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</si>
  <si>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</si>
  <si>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</si>
  <si>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</si>
  <si>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</si>
  <si>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</si>
  <si>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</si>
  <si>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</si>
  <si>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</si>
  <si>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</si>
  <si>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</si>
  <si>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</si>
  <si>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</si>
  <si>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</si>
  <si>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</si>
  <si>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</si>
  <si>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</si>
  <si>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</si>
  <si>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</si>
  <si>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</si>
  <si>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</si>
  <si>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</si>
  <si>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</si>
  <si>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</si>
  <si>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</si>
  <si>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</si>
  <si>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</si>
  <si>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</si>
  <si>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</si>
  <si>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</si>
  <si>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</si>
  <si>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</si>
  <si>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</si>
  <si>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</si>
  <si>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</si>
  <si>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</si>
  <si>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</si>
  <si>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</si>
  <si>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</si>
  <si>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</si>
  <si>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</si>
  <si>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</si>
  <si>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</si>
  <si>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</si>
  <si>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</si>
  <si>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</si>
  <si>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</si>
  <si>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</si>
  <si>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</si>
  <si>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</si>
  <si>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</si>
  <si>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</si>
  <si>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</si>
  <si>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</si>
  <si>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</si>
  <si>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</si>
  <si>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</si>
  <si>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</si>
  <si>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</si>
  <si>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</si>
  <si>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</si>
  <si>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</si>
  <si>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</si>
  <si>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</si>
  <si>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</si>
  <si>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</si>
  <si>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</si>
  <si>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</si>
  <si>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</si>
  <si>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</si>
  <si>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</si>
  <si>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</si>
  <si>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</si>
  <si>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</si>
  <si>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</si>
  <si>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</si>
  <si>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</si>
  <si>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</si>
  <si>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</si>
  <si>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</si>
  <si>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</si>
  <si>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</si>
  <si>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</si>
  <si>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</si>
  <si>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</si>
  <si>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</si>
  <si>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</si>
  <si>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</si>
  <si>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</si>
  <si>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</si>
  <si>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</si>
  <si>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</si>
  <si>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</si>
  <si>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</si>
  <si>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</si>
  <si>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</si>
  <si>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</si>
  <si>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</si>
  <si>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</si>
  <si>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</si>
  <si>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</si>
  <si>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</si>
  <si>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</si>
  <si>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</si>
  <si>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</si>
  <si>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</si>
  <si>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</si>
  <si>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</si>
  <si>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</si>
  <si>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</si>
  <si>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</si>
  <si>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</si>
  <si>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</si>
  <si>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</si>
  <si>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</si>
  <si>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</si>
  <si>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</si>
  <si>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</si>
  <si>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</si>
  <si>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</si>
  <si>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</si>
  <si>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</si>
  <si>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</si>
  <si>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</si>
  <si>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</si>
  <si>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</si>
  <si>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</si>
  <si>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</si>
  <si>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</si>
  <si>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</si>
  <si>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</si>
  <si>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</si>
  <si>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</si>
  <si>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</si>
  <si>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</si>
  <si>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</si>
  <si>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</si>
  <si>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</si>
  <si>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</si>
  <si>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</si>
  <si>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</si>
  <si>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</si>
  <si>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</si>
  <si>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</si>
  <si>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</si>
  <si>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</si>
  <si>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</si>
  <si>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</si>
  <si>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</si>
  <si>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</si>
  <si>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</si>
  <si>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</si>
  <si>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</si>
  <si>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</si>
  <si>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</si>
  <si>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</si>
  <si>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</si>
  <si>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</si>
  <si>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</si>
  <si>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</si>
  <si>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</si>
  <si>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</si>
  <si>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</si>
  <si>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</si>
  <si>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</si>
  <si>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</si>
  <si>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</si>
  <si>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</si>
  <si>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</si>
  <si>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</si>
  <si>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</si>
  <si>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</si>
  <si>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</si>
  <si>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</si>
  <si>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</si>
  <si>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</si>
  <si>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</si>
  <si>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</si>
  <si>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</si>
  <si>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</si>
  <si>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</si>
  <si>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</si>
  <si>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</si>
  <si>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</si>
  <si>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</si>
  <si>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</si>
  <si>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</si>
  <si>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</si>
  <si>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</si>
  <si>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</si>
  <si>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</si>
  <si>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</si>
  <si>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</si>
  <si>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</si>
  <si>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</si>
  <si>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</si>
  <si>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</si>
  <si>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</si>
  <si>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</si>
  <si>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</si>
  <si>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</si>
  <si>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</si>
  <si>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</si>
  <si>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</si>
  <si>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</si>
  <si>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</si>
  <si>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</si>
  <si>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</si>
  <si>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Udvidelse af forsyningsområde</t>
  </si>
  <si>
    <t>Ingen engangstillæg</t>
  </si>
  <si>
    <t>Afgift for ledningsført vand</t>
  </si>
  <si>
    <t>Afgift til Forsyningssekretariatet</t>
  </si>
  <si>
    <t>Ejendomsskat</t>
  </si>
  <si>
    <t>Tjenestemandspensioner</t>
  </si>
  <si>
    <t>Til indregning i den økonomiske ramme for 2020</t>
  </si>
  <si>
    <t>Tillæg/fradrag i den økonomiske ramme for 2020 i alt</t>
  </si>
  <si>
    <t>Videreførte omkostninger fra den økonomiske ramme for 2022</t>
  </si>
  <si>
    <t>Ø 50mm &lt; Ledningsnet ≤ Ø110 mm</t>
  </si>
  <si>
    <t>Ledningsnet ≤ Ø50 mm</t>
  </si>
  <si>
    <t>Ø 250 mm &lt; Ledningsnet ≤ Ø 500mm</t>
  </si>
  <si>
    <t>Elanlæg - vandværk</t>
  </si>
  <si>
    <t>Sikring, avanceret (hegne, porte og overvågningssystemer), Mek./EL</t>
  </si>
  <si>
    <t>Beluftningsanlæg, bundbeluftbning, Kontruktioner</t>
  </si>
  <si>
    <t>Ø110 mm &lt; Ledningsnet ≤ Ø 250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</si>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</sst>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vdLr7r+uIRDwewgU8lhEFfqMuqmE6+015Qg+Cb8aLyR/ROFxQD5OdJh0wCnCa2RIxlHNQ420QINdOXHek97WQ==" saltValue="7zOoaLQvarxIotP15ScR/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25528157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61588</v>
      </c>
      <c r="D11" s="14" t="s">
        <v>3</v>
      </c>
      <c r="E11" s="1"/>
      <c r="F11" s="1"/>
    </row>
    <row r="12" spans="1:6" x14ac:dyDescent="0.25">
      <c r="A12" s="1"/>
      <c r="B12" s="48" t="s">
        <v>238</v>
      </c>
      <c r="C12" s="9">
        <v>73372.94</v>
      </c>
      <c r="D12" s="14" t="s">
        <v>3</v>
      </c>
      <c r="E12" s="1"/>
      <c r="F12" s="1"/>
    </row>
    <row r="13" spans="1:6" x14ac:dyDescent="0.25">
      <c r="A13" s="1"/>
      <c r="B13" s="48" t="s">
        <v>239</v>
      </c>
      <c r="C13" s="9">
        <v>1227114.27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26890232.210000001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27960143.189292382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6xxU1t1chk4VWVevRhx6QAIBVn+aTEPw0kryVIYQDhMAh313ael6DfMiRgpB8ai9LRhjrQZrnTLzgCeCtRTC/w==" saltValue="Ptr4Wni3TsXD1PLQZ6tZW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-1810306.9057333334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2341553.6431248337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531246.73739150027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66871555.402742624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61604059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5267496.4027426243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59034703.233416006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60790564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-1755860.766583994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265623.36869575013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u/vdagX6bP+wf9HgYEs/npX+8/unqYIGyN+nRt4sqq1ee5p4KyAxI20lrh2tH+xHKRWG59tyhNv7rp4ZQ4PHQ==" saltValue="JWMwoOEt9+eS/m/8gKrFy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vMn05LanThMwZSBSn95y/odyS7HNkbQSSJ9lIpnK6mnHaKDBp85KjZ3HzknoA/qGxiHufdT+osZmlRZNA4JdA==" saltValue="+z9u4setbYinbaVaZDPsN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115" t="s">
        <v>243</v>
      </c>
      <c r="C10" s="116">
        <v>75</v>
      </c>
      <c r="D10" s="9">
        <v>1338289.1599999999</v>
      </c>
      <c r="E10" s="9">
        <f>IFERROR(D10/C10,0)</f>
        <v>17843.855466666664</v>
      </c>
      <c r="F10" s="9">
        <v>0</v>
      </c>
      <c r="G10" s="9">
        <v>20743.48</v>
      </c>
      <c r="H10" s="14" t="s">
        <v>3</v>
      </c>
      <c r="I10" s="1"/>
    </row>
    <row r="11" spans="1:9" x14ac:dyDescent="0.25">
      <c r="A11" s="1"/>
      <c r="B11" s="115" t="s">
        <v>244</v>
      </c>
      <c r="C11" s="116">
        <v>75</v>
      </c>
      <c r="D11" s="9">
        <v>194561.74</v>
      </c>
      <c r="E11" s="9">
        <f t="shared" ref="E11:E15" si="0">IFERROR(D11/C11,0)</f>
        <v>2594.1565333333333</v>
      </c>
      <c r="F11" s="9">
        <v>0</v>
      </c>
      <c r="G11" s="9">
        <v>3015.71</v>
      </c>
      <c r="H11" s="14" t="s">
        <v>3</v>
      </c>
      <c r="I11" s="1"/>
    </row>
    <row r="12" spans="1:9" ht="26.25" x14ac:dyDescent="0.25">
      <c r="A12" s="1"/>
      <c r="B12" s="115" t="s">
        <v>243</v>
      </c>
      <c r="C12" s="116">
        <v>75</v>
      </c>
      <c r="D12" s="9">
        <v>769611.44</v>
      </c>
      <c r="E12" s="9">
        <f t="shared" si="0"/>
        <v>10261.485866666666</v>
      </c>
      <c r="F12" s="9">
        <v>0</v>
      </c>
      <c r="G12" s="9">
        <v>11928.98</v>
      </c>
      <c r="H12" s="14" t="s">
        <v>3</v>
      </c>
      <c r="I12" s="1"/>
    </row>
    <row r="13" spans="1:9" ht="26.25" x14ac:dyDescent="0.25">
      <c r="A13" s="1"/>
      <c r="B13" s="115" t="s">
        <v>245</v>
      </c>
      <c r="C13" s="116">
        <v>75</v>
      </c>
      <c r="D13" s="9">
        <v>2640019.71</v>
      </c>
      <c r="E13" s="9">
        <f t="shared" si="0"/>
        <v>35200.262799999997</v>
      </c>
      <c r="F13" s="9">
        <v>0</v>
      </c>
      <c r="G13" s="9">
        <v>40920.31</v>
      </c>
      <c r="H13" s="14" t="s">
        <v>3</v>
      </c>
      <c r="I13" s="1"/>
    </row>
    <row r="14" spans="1:9" x14ac:dyDescent="0.25">
      <c r="A14" s="1"/>
      <c r="B14" s="115" t="s">
        <v>246</v>
      </c>
      <c r="C14" s="116">
        <v>25</v>
      </c>
      <c r="D14" s="9">
        <v>243850.74</v>
      </c>
      <c r="E14" s="9">
        <f t="shared" si="0"/>
        <v>9754.0295999999998</v>
      </c>
      <c r="F14" s="9">
        <v>0</v>
      </c>
      <c r="G14" s="9">
        <v>3779.69</v>
      </c>
      <c r="H14" s="14" t="s">
        <v>3</v>
      </c>
      <c r="I14" s="1"/>
    </row>
    <row r="15" spans="1:9" ht="51.75" x14ac:dyDescent="0.25">
      <c r="A15" s="1"/>
      <c r="B15" s="115" t="s">
        <v>247</v>
      </c>
      <c r="C15" s="116">
        <v>25</v>
      </c>
      <c r="D15" s="9">
        <v>193824.65</v>
      </c>
      <c r="E15" s="9">
        <f t="shared" si="0"/>
        <v>7752.9859999999999</v>
      </c>
      <c r="F15" s="9">
        <v>0</v>
      </c>
      <c r="G15" s="9">
        <v>3004.28</v>
      </c>
      <c r="H15" s="14" t="s">
        <v>3</v>
      </c>
      <c r="I15" s="1"/>
    </row>
    <row r="16" spans="1:9" ht="39" x14ac:dyDescent="0.25">
      <c r="A16" s="1"/>
      <c r="B16" s="115" t="s">
        <v>248</v>
      </c>
      <c r="C16" s="116">
        <v>50</v>
      </c>
      <c r="D16" s="9">
        <v>213058.9</v>
      </c>
      <c r="E16" s="9">
        <f t="shared" ref="E16:E17" si="1">IFERROR(D16/C16,0)</f>
        <v>4261.1779999999999</v>
      </c>
      <c r="F16" s="9">
        <v>0</v>
      </c>
      <c r="G16" s="9">
        <v>3302.41</v>
      </c>
      <c r="H16" s="14" t="s">
        <v>3</v>
      </c>
      <c r="I16" s="1"/>
    </row>
    <row r="17" spans="1:9" ht="26.25" x14ac:dyDescent="0.25">
      <c r="A17" s="1"/>
      <c r="B17" s="115" t="s">
        <v>249</v>
      </c>
      <c r="C17" s="116">
        <v>75</v>
      </c>
      <c r="D17" s="9">
        <v>1051049.28</v>
      </c>
      <c r="E17" s="9">
        <f t="shared" si="1"/>
        <v>14013.990400000001</v>
      </c>
      <c r="F17" s="9">
        <v>0</v>
      </c>
      <c r="G17" s="9">
        <v>16291.26</v>
      </c>
      <c r="H17" s="14" t="s">
        <v>3</v>
      </c>
      <c r="I17" s="1"/>
    </row>
    <row r="18" spans="1:9" x14ac:dyDescent="0.25">
      <c r="A18" s="1"/>
      <c r="B18" s="95" t="s">
        <v>231</v>
      </c>
      <c r="C18" s="96"/>
      <c r="D18" s="97"/>
      <c r="E18" s="12">
        <f>SUM(E10:E17)</f>
        <v>101681.94466666666</v>
      </c>
      <c r="F18" s="12">
        <f>SUM(F10:F17)</f>
        <v>0</v>
      </c>
      <c r="G18" s="12">
        <f>SUM(G10:G17)</f>
        <v>102986.12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4pOG9tSMNzr6Mxg60tBk1qCvOYjaEdb5ploLrfOogqbjgXrqRDYCHneec4t5fl7G6yLZGos9aPVAS7Rx5lkrpw==" saltValue="HbKzs42nUOU7UP+PuTVRaQ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250</v>
      </c>
      <c r="C10" s="24">
        <f>'Fane 9. Anlægsprojekter'!F18</f>
        <v>0</v>
      </c>
      <c r="D10" s="14" t="s">
        <v>3</v>
      </c>
      <c r="E10" s="9">
        <f>SUM('Fane 9. Anlægsprojekter'!E18,'Fane 9. Anlægsprojekter'!G18)</f>
        <v>204668.06466666667</v>
      </c>
      <c r="F10" s="14" t="s">
        <v>3</v>
      </c>
      <c r="G10" s="1"/>
    </row>
    <row r="11" spans="1:7" x14ac:dyDescent="0.25">
      <c r="A11" s="1"/>
      <c r="B11" s="117" t="s">
        <v>234</v>
      </c>
      <c r="C11" s="24">
        <v>656329</v>
      </c>
      <c r="D11" s="14" t="s">
        <v>3</v>
      </c>
      <c r="E11" s="9">
        <v>234249</v>
      </c>
      <c r="F11" s="14" t="s">
        <v>3</v>
      </c>
      <c r="G11" s="1"/>
    </row>
    <row r="12" spans="1:7" x14ac:dyDescent="0.25">
      <c r="A12" s="1"/>
      <c r="B12" s="46" t="s">
        <v>63</v>
      </c>
      <c r="C12" s="12">
        <f>SUM(C10:C11)</f>
        <v>656329</v>
      </c>
      <c r="D12" s="13" t="s">
        <v>3</v>
      </c>
      <c r="E12" s="12">
        <f>SUM(E10:E11)</f>
        <v>438917.06466666667</v>
      </c>
      <c r="F12" s="13" t="s">
        <v>3</v>
      </c>
      <c r="G12" s="1"/>
    </row>
    <row r="13" spans="1:7" x14ac:dyDescent="0.25">
      <c r="A13" s="1"/>
      <c r="B13" s="46" t="s">
        <v>74</v>
      </c>
      <c r="C13" s="12">
        <f>C12*(1+'Fane 14. Nøgletal'!C12)</f>
        <v>669258.68130000005</v>
      </c>
      <c r="D13" s="13" t="s">
        <v>3</v>
      </c>
      <c r="E13" s="12">
        <f>E12*(1+'Fane 14. Nøgletal'!C12)</f>
        <v>447563.73084060004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bcUb8pCG2LhFjMz0uRbWpFcFgl1cPyfRl8yZOspdDVUGzVVOtpgjpoh/VJqpf01s49qdUXv3+zzAv0uO2MXwgA==" saltValue="Ttoqhm/G5ZugWo5WgpUgk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4VnnazRUkL3FFANt5n/pJOTT3ayehn8svGyEQlCnoA7ebjogzdszXxymiE2T2KuToNTLjUmP3bNh3WqBFLxIQ==" saltValue="DqmJz/JcEzKzEM8SQKTl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M10c9ESXF0N8B0FhvNRF5/qWB49TNUVCm+saMkSit9bHOb9DUr6cfFaN8QmF3PiKP/x6UWtmh+LSMn8TnMXpQ==" saltValue="i81Xc9d00vRuMCECSoDK5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q0GT+iNj83RQ/njgKDHElusUxnkekJ7z3mcHOJDT1zL2+OhNNFOW4BGWclbkOBHs5WHR+HshF5RnO8Zk3LYGA==" saltValue="b4aX4+JESmlW7+Q8H/kT1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33474794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-30053416.134920634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3421377.8650793657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-3421377.8650793657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E2Xt8kO4xRnEiVJY/gAlThuyy54P66gKZr4/+joR62oeBHJEtgGbH15/We+l+zW/RYo5bj4d5knr97LoFPefA==" saltValue="QvJ6SL/S5hPSMirnYUm6N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NIJlAhgOD2dtwG+pQFTd+8bs4h7k9Xd9w9VIPssgiQwb+Rf8qsBBe97EZsHQwFjGffkckUSjy1L16AzpCOjTVA==" saltValue="pjKeJX1dGhDTugZ69Uvrc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35536263.46844437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669258.68130000005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447563.73084060004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622564.25413587957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-401378.56264845445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-390715.44697670365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-173845.36483932665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36309710.760256357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27960143.189292382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-3421377.8650793657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265623.36869575013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61114099.453165121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/XUTNNPUFZwjnSo1Yxi8fTYLlbd8ejEaWLpSz0By+hbXaFcKYs2ILG7VfUl9QRrx7u2dCf4LoDXpntB9m1pDfA==" saltValue="OpwCvJu1AXIUQNHaMCqFx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36309710.760256357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715301.30197705014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-398679.72979332256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-390444.29045650183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-543713.27055012912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35692174.77143345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28510958.010121442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64203132.781554893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RIncha+XN4eQjOIsVpeHVdhGUutgOdDr1+MhO8B+Cj+YJXGD3EBLWjm1Ajm71A1ph1uwHggzqogDUkJiBMqHQ==" saltValue="A3qHcQIMp2pmTezPB4xcH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35692174.77143345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703135.84299723897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-391899.19984674273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-390173.32211892499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-538678.76839573553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35074559.324069284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29072623.882920835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64147183.206990123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UrA3VsvTxoj7/dJMK+Ve23FXmmRyrDv4yiz7kqv5LdoLpeP190MPYShTr9VbKld2dVEA6swoeORrSdE9oQDhA==" saltValue="ptfP8ObPy+IXnwLVW5TG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242</v>
      </c>
      <c r="C8" s="7">
        <f>'Fane 2.3. Økonomisk ramme 2022'!C15</f>
        <v>35074559.324069284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690968.8186841649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-385117.79744733713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-389902.54183337442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-533690.8831133506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34456816.920359395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29645354.573414378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64102171.493773773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61ZlASwu9L9zTwmHY19Ys+utZKE+ZlW815OlAJBPRPPMHjCZjwbMocXXQ/0Oc3WRWQQ7TQp70aAvGS9dpOOH6g==" saltValue="9IkmJDzjj645gaVv+r1K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36113436.082132958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-128237.66680075121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-124346.9553436665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606048.38967380626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-392670.06190372992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-378367.41259477229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-159598.90671947817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35536263.46844437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26565144.346266214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128596.18393956646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-3421377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279484.15605483961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59088111.154704988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u73ZVGW+lRXTEe2+rv6IwSG/mdoIHzMF1Tr5wI6i0hK5sG5oynhLdqG3PO360i/cCCJYCNlx7tQ7tobBSsuPg==" saltValue="vQqKJiCIKILQ8HxwtBCod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19259981.03032881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385199.62060657621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19114491.133625705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382289.82267251413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19048775.513108298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-130404.88336968388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378367.41259477229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18853329.27151357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682443.07732161006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390715.44697670365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19522214.522825092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390444.29045650183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19508666.10594625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390173.32211892499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19495127.091668721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389902.54183337442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SnSMdDCqslfjDFSv98rA7Lll0UtnaEnsWXNrlgOfar3GzGpFYNNkosxDXTdB2O2RyB3JEjasc3FE9GgZgQ4Qw==" saltValue="hMX88LvKPya4VXlmkiLJJ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18267336.503424563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166232.76218116353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18330987.758757189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166811.98860469041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18471150.340668075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-126448.41888897445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159598.90671947817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18492431.256014127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456380.73633815988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173845.36483932665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19144833.470074967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543713.27055012912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18967562.267455477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538678.76839573553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18791932.503991216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533690.8831133506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4+86iQ7tBoJlAbP5tob0lcJMTNsfy8SQpZOOGWthjSvsqZvH55yGH0/YiP458Rs10BiEuCO6rQnMvaroo663g==" saltValue="jqWKWLCCHogP68FM8iccn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1.1413519800010085E-2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1.0767848748386702E-2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smG3cXWCNStOQya+ppeOXZHU/6+UxcusvH6UaZCPFp37iLKsQdi2KjGhCkyup7O1JwyXrH19kLWZxkM+cKQnQ==" saltValue="2HGNuUzlZb7bOZG2vKwAJ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2019-09-12T11:35:55Z</dcterms:modified>
</cp:coreProperties>
</file>