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FV Spildevand AS (S02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2" i="37" s="1"/>
  <c r="C13" i="37" s="1"/>
  <c r="C10" i="2" s="1"/>
  <c r="G1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<sst xmlns="http://schemas.openxmlformats.org/spreadsheetml/2006/main" count="668" uniqueCount="266">
  <si>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</si>
  <si>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</si>
  <si>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</si>
  <si>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</si>
  <si>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</si>
  <si>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</si>
  <si>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</si>
  <si>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</si>
  <si>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</si>
  <si>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</si>
  <si>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</si>
  <si>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</si>
  <si>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</si>
  <si>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</si>
  <si>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</si>
  <si>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</si>
  <si>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</si>
  <si>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</si>
  <si>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</si>
  <si>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</si>
  <si>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</si>
  <si>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</si>
  <si>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</si>
  <si>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</si>
  <si>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</si>
  <si>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</si>
  <si>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</si>
  <si>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</si>
  <si>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</si>
  <si>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</si>
  <si>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</si>
  <si>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</si>
  <si>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</si>
  <si>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</si>
  <si>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</si>
  <si>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</si>
  <si>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</si>
  <si>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</si>
  <si>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</si>
  <si>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</si>
  <si>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</si>
  <si>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</si>
  <si>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</si>
  <si>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</si>
  <si>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</si>
  <si>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</si>
  <si>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</si>
  <si>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</si>
  <si>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</si>
  <si>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</si>
  <si>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</si>
  <si>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</si>
  <si>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</si>
  <si>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</si>
  <si>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</si>
  <si>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</si>
  <si>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</si>
  <si>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</si>
  <si>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</si>
  <si>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</si>
  <si>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</si>
  <si>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</si>
  <si>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</si>
  <si>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</si>
  <si>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</si>
  <si>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</si>
  <si>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</si>
  <si>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</si>
  <si>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</si>
  <si>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</si>
  <si>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</si>
  <si>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</si>
  <si>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</si>
  <si>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</si>
  <si>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</si>
  <si>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</si>
  <si>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</si>
  <si>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</si>
  <si>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</si>
  <si>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</si>
  <si>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</si>
  <si>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</si>
  <si>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</si>
  <si>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</si>
  <si>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</si>
  <si>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</si>
  <si>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</si>
  <si>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</si>
  <si>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</si>
  <si>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</si>
  <si>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</si>
  <si>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</si>
  <si>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</si>
  <si>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</si>
  <si>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</si>
  <si>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</si>
  <si>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</si>
  <si>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</si>
  <si>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</si>
  <si>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</si>
  <si>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</si>
  <si>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</si>
  <si>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</si>
  <si>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</si>
  <si>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</si>
  <si>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</si>
  <si>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</si>
  <si>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</si>
  <si>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</si>
  <si>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</si>
  <si>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</si>
  <si>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</si>
  <si>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</si>
  <si>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</si>
  <si>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</si>
  <si>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</si>
  <si>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</si>
  <si>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</si>
  <si>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</si>
  <si>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</si>
  <si>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</si>
  <si>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</si>
  <si>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</si>
  <si>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</si>
  <si>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</si>
  <si>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</si>
  <si>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</si>
  <si>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</si>
  <si>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</si>
  <si>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</si>
  <si>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</si>
  <si>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</si>
  <si>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</si>
  <si>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</si>
  <si>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</si>
  <si>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</si>
  <si>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</si>
  <si>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</si>
  <si>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</si>
  <si>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</si>
  <si>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</si>
  <si>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</si>
  <si>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</si>
  <si>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</si>
  <si>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</si>
  <si>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</si>
  <si>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</si>
  <si>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</si>
  <si>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</si>
  <si>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</si>
  <si>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</si>
  <si>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</si>
  <si>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</si>
  <si>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</si>
  <si>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</si>
  <si>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</si>
  <si>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</si>
  <si>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</si>
  <si>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</si>
  <si>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</si>
  <si>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</si>
  <si>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</si>
  <si>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</si>
  <si>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</si>
  <si>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</si>
  <si>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</si>
  <si>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</si>
  <si>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</si>
  <si>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</si>
  <si>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</si>
  <si>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</si>
  <si>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</si>
  <si>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</si>
  <si>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</si>
  <si>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</si>
  <si>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</si>
  <si>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</si>
  <si>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</si>
  <si>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</si>
  <si>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</si>
  <si>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</si>
  <si>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</si>
  <si>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</si>
  <si>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</si>
  <si>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</si>
  <si>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</si>
  <si>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</si>
  <si>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</si>
  <si>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</si>
  <si>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</si>
  <si>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</si>
  <si>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</si>
  <si>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</si>
  <si>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</si>
  <si>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</si>
  <si>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</si>
  <si>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</si>
  <si>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</si>
  <si>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</si>
  <si>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</si>
  <si>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</si>
  <si>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</si>
  <si>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</si>
  <si>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</si>
  <si>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</si>
  <si>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</si>
  <si>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</si>
  <si>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</si>
  <si>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</si>
  <si>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</si>
  <si>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</si>
  <si>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</si>
  <si>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</si>
  <si>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</si>
  <si>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</si>
  <si>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</si>
  <si>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</si>
  <si>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</si>
  <si>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</si>
  <si>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</si>
  <si>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</si>
  <si>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</si>
  <si>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</si>
  <si>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</si>
  <si>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</si>
  <si>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</si>
  <si>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</si>
  <si>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</si>
  <si>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</si>
  <si>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</si>
  <si>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</si>
  <si>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</si>
  <si>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</si>
  <si>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</si>
  <si>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</si>
  <si>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</si>
  <si>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</si>
  <si>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</si>
  <si>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</si>
  <si>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</si>
  <si>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</si>
  <si>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</si>
  <si>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</si>
  <si>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</si>
  <si>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</si>
  <si>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</si>
  <si>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</si>
  <si>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</si>
  <si>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</si>
  <si>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</si>
  <si>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</si>
  <si>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</si>
  <si>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</si>
  <si>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</si>
  <si>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</si>
  <si>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</si>
  <si>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</si>
  <si>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</si>
  <si>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</si>
  <si>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Byggemodninger og overtagelse af regnvandshåndtering</t>
  </si>
  <si>
    <t>Ingen engangstillæg</t>
  </si>
  <si>
    <t>Ingen anlægsprojekter</t>
  </si>
  <si>
    <t>Anlægsprojekter igangsat senest 1. marts 2016</t>
  </si>
  <si>
    <t>Spildevandsafgift</t>
  </si>
  <si>
    <t>Afgift til Forsyningssekretariatet</t>
  </si>
  <si>
    <t>Ejendomsskatter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</si>
</sst>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8" t="s">
        <v>172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52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23</v>
      </c>
      <c r="D14" s="57" t="s">
        <v>54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51</v>
      </c>
      <c r="D15" s="57" t="s">
        <v>135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53</v>
      </c>
      <c r="D16" s="57" t="s">
        <v>136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241</v>
      </c>
      <c r="D17" s="57" t="s">
        <v>63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212</v>
      </c>
      <c r="D18" s="69" t="s">
        <v>180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213</v>
      </c>
      <c r="D19" s="69" t="s">
        <v>181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214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142</v>
      </c>
      <c r="D22" s="64" t="s">
        <v>176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8</v>
      </c>
      <c r="D23" s="64" t="s">
        <v>249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9</v>
      </c>
      <c r="D24" s="64" t="s">
        <v>55</v>
      </c>
      <c r="E24" s="65"/>
      <c r="F24" s="65"/>
      <c r="G24" s="66"/>
      <c r="H24" s="1"/>
      <c r="I24" s="1"/>
    </row>
    <row r="25" spans="1:9" x14ac:dyDescent="0.25">
      <c r="A25" s="1"/>
      <c r="B25" s="1"/>
      <c r="C25" s="6" t="s">
        <v>215</v>
      </c>
      <c r="D25" s="64" t="s">
        <v>143</v>
      </c>
      <c r="E25" s="65"/>
      <c r="F25" s="65"/>
      <c r="G25" s="66"/>
      <c r="H25" s="1"/>
      <c r="I25" s="1"/>
    </row>
    <row r="26" spans="1:9" x14ac:dyDescent="0.25">
      <c r="A26" s="1"/>
      <c r="B26" s="1"/>
      <c r="C26" s="6" t="s">
        <v>216</v>
      </c>
      <c r="D26" s="64" t="s">
        <v>144</v>
      </c>
      <c r="E26" s="65"/>
      <c r="F26" s="65"/>
      <c r="G26" s="66"/>
      <c r="H26" s="1"/>
      <c r="I26" s="1"/>
    </row>
    <row r="27" spans="1:9" x14ac:dyDescent="0.25">
      <c r="A27" s="1"/>
      <c r="B27" s="1"/>
      <c r="C27" s="6" t="s">
        <v>217</v>
      </c>
      <c r="D27" s="64" t="s">
        <v>145</v>
      </c>
      <c r="E27" s="65"/>
      <c r="F27" s="65"/>
      <c r="G27" s="66"/>
      <c r="H27" s="1"/>
      <c r="I27" s="1"/>
    </row>
    <row r="28" spans="1:9" x14ac:dyDescent="0.25">
      <c r="A28" s="1"/>
      <c r="B28" s="1"/>
      <c r="C28" s="6" t="s">
        <v>22</v>
      </c>
      <c r="D28" s="64" t="s">
        <v>56</v>
      </c>
      <c r="E28" s="65"/>
      <c r="F28" s="65"/>
      <c r="G28" s="66"/>
      <c r="H28" s="1"/>
      <c r="I28" s="1"/>
    </row>
    <row r="29" spans="1:9" x14ac:dyDescent="0.25">
      <c r="A29" s="1"/>
      <c r="B29" s="1"/>
      <c r="C29" s="6" t="s">
        <v>58</v>
      </c>
      <c r="D29" s="64" t="s">
        <v>57</v>
      </c>
      <c r="E29" s="65"/>
      <c r="F29" s="65"/>
      <c r="G29" s="66"/>
      <c r="H29" s="1"/>
      <c r="I29" s="1"/>
    </row>
    <row r="30" spans="1:9" x14ac:dyDescent="0.25">
      <c r="A30" s="1"/>
      <c r="B30" s="1"/>
      <c r="C30" s="6" t="s">
        <v>59</v>
      </c>
      <c r="D30" s="75" t="s">
        <v>11</v>
      </c>
      <c r="E30" s="76"/>
      <c r="F30" s="76"/>
      <c r="G30" s="77"/>
      <c r="H30" s="1"/>
      <c r="I30" s="1"/>
    </row>
    <row r="31" spans="1:9" x14ac:dyDescent="0.25">
      <c r="A31" s="1"/>
      <c r="B31" s="1"/>
      <c r="C31" s="6" t="s">
        <v>175</v>
      </c>
      <c r="D31" s="72" t="s">
        <v>207</v>
      </c>
      <c r="E31" s="73"/>
      <c r="F31" s="73"/>
      <c r="G31" s="74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fqKM4crvVg8IVvVzq0EBXF+5Gqppwe9ym/0jx9VtJR2B1FmwBPI9N/wjA2vZjaZgt+Wp+CxxZrqc6ilFNGihsg==" saltValue="mLwoRNVxaUhdmB4LFpQC/A==" spinCount="100000" sheet="1" objects="1" scenarios="1"/>
  <mergeCells count="22"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263</v>
      </c>
      <c r="C10" s="9">
        <v>1986815</v>
      </c>
      <c r="D10" s="14" t="s">
        <v>3</v>
      </c>
      <c r="E10" s="1"/>
      <c r="F10" s="1"/>
    </row>
    <row r="11" spans="1:6" x14ac:dyDescent="0.25">
      <c r="A11" s="1"/>
      <c r="B11" s="53" t="s">
        <v>264</v>
      </c>
      <c r="C11" s="9">
        <v>50047</v>
      </c>
      <c r="D11" s="14" t="s">
        <v>3</v>
      </c>
      <c r="E11" s="1"/>
      <c r="F11" s="1"/>
    </row>
    <row r="12" spans="1:6" x14ac:dyDescent="0.25">
      <c r="A12" s="1"/>
      <c r="B12" s="53" t="s">
        <v>265</v>
      </c>
      <c r="C12" s="9">
        <v>187181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2224043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2312533.4230478699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93" t="s">
        <v>236</v>
      </c>
      <c r="C17" s="94"/>
      <c r="D17" s="95"/>
      <c r="E17" s="1"/>
      <c r="F17" s="1"/>
    </row>
    <row r="18" spans="1:6" x14ac:dyDescent="0.25">
      <c r="A18" s="1"/>
      <c r="B18" s="53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93"/>
      <c r="C22" s="94"/>
      <c r="D22" s="95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93" t="s">
        <v>196</v>
      </c>
      <c r="C25" s="94"/>
      <c r="D25" s="95"/>
      <c r="E25" s="1"/>
      <c r="F25" s="1"/>
    </row>
    <row r="26" spans="1:6" x14ac:dyDescent="0.25">
      <c r="A26" s="1"/>
      <c r="B26" s="53" t="s">
        <v>197</v>
      </c>
      <c r="C26" s="9">
        <v>1843729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1843729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93"/>
      <c r="C30" s="94"/>
      <c r="D30" s="95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rWSsS70HlvAaWb/ptCTEtJRVm4P3VUdbe/EaLKnNt4yhq+AZ1on6CzXpsL+Mad1RA037zTKwWXrmif/+xQr0Vg==" saltValue="PvaDpnOwzSfGSZPoZfDTC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226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96" t="s">
        <v>184</v>
      </c>
      <c r="C9" s="97"/>
      <c r="D9" s="98"/>
      <c r="E9" s="9">
        <v>120497911.94523001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104942039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15555872.945230007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73</v>
      </c>
      <c r="C17" s="94"/>
      <c r="D17" s="94"/>
      <c r="E17" s="94"/>
      <c r="F17" s="95"/>
      <c r="G17" s="1"/>
    </row>
    <row r="18" spans="1:7" x14ac:dyDescent="0.25">
      <c r="A18" s="1"/>
      <c r="B18" s="96" t="s">
        <v>74</v>
      </c>
      <c r="C18" s="97"/>
      <c r="D18" s="98"/>
      <c r="E18" s="9">
        <v>121865347.59921464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105930317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15935030.599214643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179</v>
      </c>
      <c r="C25" s="94"/>
      <c r="D25" s="94"/>
      <c r="E25" s="94"/>
      <c r="F25" s="9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qyYx/fzV30jgVsYDn4bwfWLTkIAFUmwQG404qT11M82PqEnCtGymOg9zrxIcob4xYIA1GrZAqdooS0bvoKGvw==" saltValue="eZpmjpitOlhoin85lhYryw==" spinCount="100000" sheet="1" objects="1" scenarios="1"/>
  <mergeCells count="17">
    <mergeCell ref="B25:F25"/>
    <mergeCell ref="B26:D26"/>
    <mergeCell ref="B29:F29"/>
    <mergeCell ref="B27:D27"/>
    <mergeCell ref="B28:D28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252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177</v>
      </c>
      <c r="C9" s="94"/>
      <c r="D9" s="94"/>
      <c r="E9" s="94"/>
      <c r="F9" s="9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178</v>
      </c>
      <c r="C13" s="94"/>
      <c r="D13" s="94"/>
      <c r="E13" s="94"/>
      <c r="F13" s="9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173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W5lTNqEKZf/o39vdfNz9ABRha/qLEjKXkrXbRmLPtK1axnSC0BDdcLctgi/CstUTt182+Hv4kYPgEVvqFPefIw==" saltValue="s1emDxDBaPNn3giaI6epY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254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261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255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6i91tnMBVQ1+cHTveiMsbbM4JKAoayPA4uNxTo9xuL4+JYBiV3OT46rrFPW23/f5tzUhM4OGLYWkttwHXE5xCw==" saltValue="B06CPHiEEJsMyhlMQo8ou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262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ht="26.25" x14ac:dyDescent="0.25">
      <c r="A11" s="1"/>
      <c r="B11" s="55" t="s">
        <v>259</v>
      </c>
      <c r="C11" s="24">
        <v>0</v>
      </c>
      <c r="D11" s="14" t="s">
        <v>3</v>
      </c>
      <c r="E11" s="9">
        <v>42610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42610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43449.417000000001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rO8TOp4ulmte7a4/6EL7A1NpXpeYfsAbeq5a0rViJ4RSPGSRSNm8qfiVDjaFb8BW1qGhV25OnjyifIw54BzHQ==" saltValue="iRpe5yUx4HZhoUB/cgER4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187</v>
      </c>
      <c r="C8" s="94"/>
      <c r="D8" s="94"/>
      <c r="E8" s="94"/>
      <c r="F8" s="95"/>
      <c r="G8" s="1"/>
    </row>
    <row r="9" spans="1:7" x14ac:dyDescent="0.25">
      <c r="A9" s="1"/>
      <c r="B9" s="49" t="s">
        <v>25</v>
      </c>
      <c r="C9" s="49" t="s">
        <v>16</v>
      </c>
      <c r="D9" s="50"/>
      <c r="E9" s="49" t="s">
        <v>48</v>
      </c>
      <c r="F9" s="39"/>
      <c r="G9" s="1"/>
    </row>
    <row r="10" spans="1:7" x14ac:dyDescent="0.25">
      <c r="A10" s="1"/>
      <c r="B10" s="27" t="s">
        <v>260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188</v>
      </c>
      <c r="C16" s="94"/>
      <c r="D16" s="94"/>
      <c r="E16" s="94"/>
      <c r="F16" s="95"/>
      <c r="G16" s="1"/>
    </row>
    <row r="17" spans="1:7" x14ac:dyDescent="0.25">
      <c r="A17" s="1"/>
      <c r="B17" s="49" t="s">
        <v>25</v>
      </c>
      <c r="C17" s="49" t="s">
        <v>16</v>
      </c>
      <c r="D17" s="50"/>
      <c r="E17" s="49" t="s">
        <v>48</v>
      </c>
      <c r="F17" s="39"/>
      <c r="G17" s="1"/>
    </row>
    <row r="18" spans="1:7" x14ac:dyDescent="0.25">
      <c r="A18" s="1"/>
      <c r="B18" s="27" t="s">
        <v>260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189</v>
      </c>
      <c r="C24" s="94"/>
      <c r="D24" s="94"/>
      <c r="E24" s="94"/>
      <c r="F24" s="95"/>
      <c r="G24" s="1"/>
    </row>
    <row r="25" spans="1:7" x14ac:dyDescent="0.25">
      <c r="A25" s="1"/>
      <c r="B25" s="49" t="s">
        <v>25</v>
      </c>
      <c r="C25" s="49" t="s">
        <v>16</v>
      </c>
      <c r="D25" s="50"/>
      <c r="E25" s="49" t="s">
        <v>48</v>
      </c>
      <c r="F25" s="39"/>
      <c r="G25" s="1"/>
    </row>
    <row r="26" spans="1:7" x14ac:dyDescent="0.25">
      <c r="A26" s="1"/>
      <c r="B26" s="27" t="s">
        <v>260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190</v>
      </c>
      <c r="C32" s="94"/>
      <c r="D32" s="94"/>
      <c r="E32" s="94"/>
      <c r="F32" s="95"/>
      <c r="G32" s="1"/>
    </row>
    <row r="33" spans="1:7" x14ac:dyDescent="0.25">
      <c r="A33" s="1"/>
      <c r="B33" s="49" t="s">
        <v>25</v>
      </c>
      <c r="C33" s="49" t="s">
        <v>16</v>
      </c>
      <c r="D33" s="50"/>
      <c r="E33" s="49" t="s">
        <v>48</v>
      </c>
      <c r="F33" s="39"/>
      <c r="G33" s="1"/>
    </row>
    <row r="34" spans="1:7" x14ac:dyDescent="0.25">
      <c r="A34" s="1"/>
      <c r="B34" s="27" t="s">
        <v>260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gq9bIzmLriwJ4seujmnnesRrFDleTr90lbvin0oDHlk/1geAXLIHpM04URyhzvsigm+/YEgxCizOFxWYDOrfJw==" saltValue="b0dnvNsscjCSRlLtt/co9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227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83"/>
      <c r="C5" s="83"/>
      <c r="D5" s="83"/>
      <c r="E5" s="83"/>
      <c r="F5" s="8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160</v>
      </c>
      <c r="C8" s="94"/>
      <c r="D8" s="94"/>
      <c r="E8" s="94"/>
      <c r="F8" s="9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84" t="s">
        <v>10</v>
      </c>
      <c r="C10" s="85"/>
      <c r="D10" s="8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4" t="s">
        <v>39</v>
      </c>
      <c r="C11" s="85"/>
      <c r="D11" s="8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164</v>
      </c>
      <c r="C12" s="94"/>
      <c r="D12" s="9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161</v>
      </c>
      <c r="C14" s="94"/>
      <c r="D14" s="94"/>
      <c r="E14" s="94"/>
      <c r="F14" s="9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84" t="s">
        <v>10</v>
      </c>
      <c r="C16" s="85"/>
      <c r="D16" s="8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4" t="s">
        <v>39</v>
      </c>
      <c r="C17" s="85"/>
      <c r="D17" s="8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165</v>
      </c>
      <c r="C18" s="94"/>
      <c r="D18" s="9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162</v>
      </c>
      <c r="C20" s="94"/>
      <c r="D20" s="94"/>
      <c r="E20" s="94"/>
      <c r="F20" s="9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84" t="s">
        <v>10</v>
      </c>
      <c r="C22" s="85"/>
      <c r="D22" s="8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4" t="s">
        <v>39</v>
      </c>
      <c r="C23" s="85"/>
      <c r="D23" s="8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166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163</v>
      </c>
      <c r="C26" s="94"/>
      <c r="D26" s="94"/>
      <c r="E26" s="94"/>
      <c r="F26" s="9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84" t="s">
        <v>10</v>
      </c>
      <c r="C28" s="85"/>
      <c r="D28" s="8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4" t="s">
        <v>39</v>
      </c>
      <c r="C29" s="85"/>
      <c r="D29" s="8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167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R+fQ/IBTfDXr5eQm+t4C5HMgxIPNH+jeKPLs9jRspNAptwXCAP/bw+kE7HR1Af0W2H1TcaL263eC9FVFP1aygg==" saltValue="AmsNyRUoRrZCJaOl/L/KY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WbIzv+kiaF8j0DljEkl7wGggf+1vcqbWwrXWQiIqbxFNSZA8lXtKxl7rO1w6L2P8M5FBBqx+BNKfu1Wv/jBbug==" saltValue="Q0vBVYlcrsGbq8zgI0Ejt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169</v>
      </c>
      <c r="C8" s="94"/>
      <c r="D8" s="94"/>
      <c r="E8" s="94"/>
      <c r="F8" s="9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170</v>
      </c>
      <c r="C14" s="94"/>
      <c r="D14" s="94"/>
      <c r="E14" s="94"/>
      <c r="F14" s="9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168</v>
      </c>
      <c r="C20" s="94"/>
      <c r="D20" s="94"/>
      <c r="E20" s="94"/>
      <c r="F20" s="9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171</v>
      </c>
      <c r="C26" s="94"/>
      <c r="D26" s="94"/>
      <c r="E26" s="94"/>
      <c r="F26" s="9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uGIp8kS4Y58bwthx8x+5MALZP/En+O43LarIoZWqKOfboJYRIFvUmkUsMzgFthsZw9lR2B7DmU8MZotb0ffpg==" saltValue="fKjS5gKDGyuPWCv9QMUwu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-6804348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6145240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-659108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93" t="s">
        <v>138</v>
      </c>
      <c r="C14" s="94"/>
      <c r="D14" s="94"/>
      <c r="E14" s="94"/>
      <c r="F14" s="95"/>
      <c r="G14" s="12">
        <f>IF(G13 = 0,0,-G12/G13)</f>
        <v>659108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soYYXotD54k5zyp7MOuS7xv8l8GNiaaRCe/cILmHGMAX78IxaE8K1bViRjHdRppaZ7YSs2mJ3jOVPa6GLDmrw==" saltValue="+Mo/yw3RIf5TnotfebGoV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105200936.22415192</v>
      </c>
      <c r="D9" s="8" t="s">
        <v>3</v>
      </c>
      <c r="E9" s="1"/>
    </row>
    <row r="10" spans="1:5" ht="17.100000000000001" customHeight="1" x14ac:dyDescent="0.25">
      <c r="A10" s="1"/>
      <c r="B10" s="52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65</v>
      </c>
      <c r="C11" s="9">
        <f>'Fane 10.1. Varige tillæg'!E13</f>
        <v>43449.417000000001</v>
      </c>
      <c r="D11" s="8" t="s">
        <v>3</v>
      </c>
      <c r="E11" s="1"/>
    </row>
    <row r="12" spans="1:5" ht="17.100000000000001" customHeight="1" x14ac:dyDescent="0.25">
      <c r="A12" s="1"/>
      <c r="B12" s="52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27</v>
      </c>
      <c r="C16" s="9">
        <f>SUM(C9:C15)*'Fane 15. Nøgletal'!C12</f>
        <v>2073314.3971306926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2" t="s">
        <v>39</v>
      </c>
      <c r="C18" s="9">
        <f>-'Fane 4.1. Gen. krav - drift'!G28</f>
        <v>-742451.69930477708</v>
      </c>
      <c r="D18" s="8" t="s">
        <v>3</v>
      </c>
      <c r="E18" s="1"/>
    </row>
    <row r="19" spans="1:5" ht="17.100000000000001" customHeight="1" x14ac:dyDescent="0.25">
      <c r="A19" s="1"/>
      <c r="B19" s="52" t="s">
        <v>40</v>
      </c>
      <c r="C19" s="9">
        <f>-'Fane 4.2. Gen. krav - anlæg'!G25</f>
        <v>-2014589.7678176495</v>
      </c>
      <c r="D19" s="8" t="s">
        <v>3</v>
      </c>
      <c r="E19" s="1"/>
    </row>
    <row r="20" spans="1:5" ht="17.100000000000001" customHeight="1" x14ac:dyDescent="0.25">
      <c r="A20" s="1"/>
      <c r="B20" s="46" t="s">
        <v>29</v>
      </c>
      <c r="C20" s="10">
        <f>SUM(C9:C19)</f>
        <v>104560658.5711602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4156262.4230478699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6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52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6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659108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109376028.99420807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99ccK6WZ12mXimbNVFSbpxbbnUkXkZz1JM7cW+Fn5v84C9T6bEc7oJ/17EIu/JpDipgSyE4UuKZPXBgRgSTkZw==" saltValue="Pn0fIySdnlkRSFtA4G6mc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248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wOzUQVI7MkZ3/kQrbQwplFs1SHxtwO15CciFhxighTU66XOsHaN30cK7Bly+D7xCiLcVyqBVAqrffSo9g4YcWg==" saltValue="P9wm14BBJBL969ZHlndnj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104560658.5711602</v>
      </c>
      <c r="D9" s="8" t="s">
        <v>3</v>
      </c>
      <c r="E9" s="1"/>
    </row>
    <row r="10" spans="1:5" ht="15" customHeight="1" x14ac:dyDescent="0.25">
      <c r="A10" s="1"/>
      <c r="B10" s="52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2059844.9738518558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-741936.43782545975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-1995935.7141543375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103882631.39303227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4201819.3314819131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108084450.72451419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BQkJlx8bUY7NFZIbrFg89yV7FhUgNQvfBNmG0i37mMcCXB4Au8+PCKVxEJQgQKwLW7/BVBJzDRumGBPWHlZlA==" saltValue="vfxGz9/d5t7usytL6/NFB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103882631.39303227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2046487.8384427356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-741421.53393760894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-1977454.3873278401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103210243.31020957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2404544.7110121069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105614788.02122168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RNMLPzR1Wbf6DMm/E7KtxluE8wP4aLJ6rbrSq+IkWku7/DkQkDvhq9gMmrKbvQXED0j2xssSCod1/CqMEWu2/g==" saltValue="eMz5H6nLJDjBwbXMW44j/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103210243.31020957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2033241.7932111286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-740906.98739305616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-1959144.1879774663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102543433.92805019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2451914.241819045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6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52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6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104995348.16986923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mJIFwbt6oeAK3UVWlqHnoPshaVwGGvqox3Ds6aoce7AOYtxOMkN+nSHH3pSlrjlUnsyvZHOFe8WZ7Bdgz/ovg==" saltValue="TWE6ugTCGw8SAG/xwAdRh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243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105399662.51378661</v>
      </c>
      <c r="F9" s="8" t="s">
        <v>3</v>
      </c>
      <c r="G9" s="1"/>
    </row>
    <row r="10" spans="1:7" ht="15" customHeight="1" x14ac:dyDescent="0.25">
      <c r="A10" s="1"/>
      <c r="B10" s="84" t="s">
        <v>64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25">
      <c r="A11" s="1"/>
      <c r="B11" s="84" t="s">
        <v>65</v>
      </c>
      <c r="C11" s="85"/>
      <c r="D11" s="86"/>
      <c r="E11" s="9">
        <v>168788.1127</v>
      </c>
      <c r="F11" s="8" t="s">
        <v>3</v>
      </c>
      <c r="G11" s="1"/>
    </row>
    <row r="12" spans="1:7" ht="15" customHeight="1" x14ac:dyDescent="0.25">
      <c r="A12" s="1"/>
      <c r="B12" s="84" t="s">
        <v>42</v>
      </c>
      <c r="C12" s="85"/>
      <c r="D12" s="86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1847346.6130958959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-220747.338014276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-742967.31862390204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-1251146.3587924091</v>
      </c>
      <c r="F19" s="8" t="s">
        <v>3</v>
      </c>
      <c r="G19" s="1"/>
    </row>
    <row r="20" spans="1:7" ht="15" customHeight="1" x14ac:dyDescent="0.25">
      <c r="A20" s="1"/>
      <c r="B20" s="46" t="s">
        <v>29</v>
      </c>
      <c r="C20" s="47"/>
      <c r="D20" s="48"/>
      <c r="E20" s="10">
        <f>SUM(E9:E19)</f>
        <v>105200936.22415192</v>
      </c>
      <c r="F20" s="11" t="s">
        <v>3</v>
      </c>
      <c r="G20" s="1"/>
    </row>
    <row r="21" spans="1:7" ht="15" customHeight="1" x14ac:dyDescent="0.25">
      <c r="A21" s="1"/>
      <c r="B21" s="93" t="s">
        <v>145</v>
      </c>
      <c r="C21" s="94"/>
      <c r="D21" s="94"/>
      <c r="E21" s="94"/>
      <c r="F21" s="9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3199994.3226515995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12296.045987422893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659108</v>
      </c>
      <c r="F30" s="11" t="s">
        <v>3</v>
      </c>
      <c r="G30" s="1"/>
    </row>
    <row r="31" spans="1:7" x14ac:dyDescent="0.25">
      <c r="A31" s="1"/>
      <c r="B31" s="93" t="s">
        <v>24</v>
      </c>
      <c r="C31" s="94"/>
      <c r="D31" s="95"/>
      <c r="E31" s="12">
        <f>SUM(E30,E28,E26,E20,E24)</f>
        <v>109072334.59279095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pXJ9vqFwD/mou3H8lDqdrinRK2tyBEfSEOub6LMN4JEeDkTAen3B7nXmgfEeapYxdObaPztCILJhD+KI16WJRQ==" saltValue="Q0HSiC4UkHJtg5hLQXtHww==" spinCount="100000" sheet="1" objects="1" scenarios="1"/>
  <mergeCells count="21">
    <mergeCell ref="B22:D22"/>
    <mergeCell ref="B23:D23"/>
    <mergeCell ref="B21:F21"/>
    <mergeCell ref="B24:D24"/>
    <mergeCell ref="B30:D30"/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93" t="s">
        <v>94</v>
      </c>
      <c r="C5" s="94"/>
      <c r="D5" s="94"/>
      <c r="E5" s="94"/>
      <c r="F5" s="94"/>
      <c r="G5" s="94"/>
      <c r="H5" s="9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37361020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747220.4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3" t="s">
        <v>95</v>
      </c>
      <c r="C11" s="94"/>
      <c r="D11" s="94"/>
      <c r="E11" s="94"/>
      <c r="F11" s="94"/>
      <c r="G11" s="94"/>
      <c r="H11" s="9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37254541.093000002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0.28111131502315406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745090.8274822263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3" t="s">
        <v>96</v>
      </c>
      <c r="C19" s="94"/>
      <c r="D19" s="94"/>
      <c r="E19" s="94"/>
      <c r="F19" s="94"/>
      <c r="G19" s="94"/>
      <c r="H19" s="9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37148365.931195103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742967.31862390204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3" t="s">
        <v>97</v>
      </c>
      <c r="C25" s="94"/>
      <c r="D25" s="94"/>
      <c r="E25" s="94"/>
      <c r="F25" s="94"/>
      <c r="G25" s="94"/>
      <c r="H25" s="9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37122584.965238854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742451.69930477708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37096821.891272984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741936.43782545975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127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37071076.696880445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741421.53393760894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128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37045349.369652808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740906.98739305616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0m4xNrwg0SWIz8L1thz9aXEwPpyJs+i8u2cBbyqRZhuOj1S+cQ9qaecOdJa8WVKpUBRAzVD6kB4dwYi5X/dDA==" saltValue="b93AG9fE5GJrkfWZZTkibA==" spinCount="100000" sheet="1" objects="1" scenarios="1"/>
  <mergeCells count="31"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25:H25"/>
    <mergeCell ref="B43:H43"/>
    <mergeCell ref="B44:F44"/>
    <mergeCell ref="B46:F46"/>
    <mergeCell ref="B39:F39"/>
    <mergeCell ref="B45:F45"/>
    <mergeCell ref="B40:F40"/>
    <mergeCell ref="B2:H4"/>
    <mergeCell ref="B5:H5"/>
    <mergeCell ref="B6:F6"/>
    <mergeCell ref="B8:F8"/>
    <mergeCell ref="B12:F12"/>
    <mergeCell ref="B11:H11"/>
    <mergeCell ref="B7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69455899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632048.68090000004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70028267.699684247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609609.18380336568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1250290.4208377309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70601869.225746259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171640.63180462996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1251146.3587924091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70891954.059684023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44305.370514900002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2014589.7678176495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3" t="s">
        <v>118</v>
      </c>
      <c r="C28" s="94"/>
      <c r="D28" s="94"/>
      <c r="E28" s="94"/>
      <c r="F28" s="94"/>
      <c r="G28" s="94"/>
      <c r="H28" s="9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70279426.554730192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1995935.7141543375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3" t="s">
        <v>129</v>
      </c>
      <c r="C34" s="94"/>
      <c r="D34" s="94"/>
      <c r="E34" s="94"/>
      <c r="F34" s="94"/>
      <c r="G34" s="94"/>
      <c r="H34" s="9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69628675.610135213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1977454.3873278401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3" t="s">
        <v>130</v>
      </c>
      <c r="C40" s="94"/>
      <c r="D40" s="94"/>
      <c r="E40" s="94"/>
      <c r="F40" s="94"/>
      <c r="G40" s="94"/>
      <c r="H40" s="9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68983950.280896693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1959144.1879774663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tSfqtxeBub6z+Vh3ohp+nPTg600K8ylYk5NtK0hfnoyctGjjvwvuYKZGvtKdHkuocd0cBTbSdg1GivMxtnU0xw==" saltValue="bES8YYs/Gb6G0RUpo4T4ug==" spinCount="100000" sheet="1" objects="1" scenarios="1"/>
  <mergeCells count="29"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2.541401514723738E-3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2.0550733103243315E-3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2sZZNIw+DwY/MqQ3ick73VjFg66G8LUGdJ8/syLMT//Ct7hYoAmI3mSg8qXScbkqGUO57oNBVVw0fjudiuee0A==" saltValue="soeTeMfGZx5uXQt8NPdtn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2019-10-08T09:55:27Z</dcterms:modified>
</cp:coreProperties>
</file>