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ors Spildevand Lejre AS (S06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E11" i="11" l="1"/>
  <c r="E12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3" i="11" l="1"/>
  <c r="C10" i="37" s="1"/>
  <c r="C11" i="37" s="1"/>
  <c r="C12" i="37" s="1"/>
  <c r="C10" i="2" s="1"/>
  <c r="G13" i="11"/>
  <c r="E11" i="21" l="1"/>
  <c r="C11" i="21"/>
  <c r="E11" i="29"/>
  <c r="C11" i="29"/>
  <c r="C15" i="19"/>
  <c r="C16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3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<sst xmlns="http://schemas.openxmlformats.org/spreadsheetml/2006/main" count="673" uniqueCount="268">
  <si>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</si>
  <si>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</si>
  <si>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</si>
  <si>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</si>
  <si>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</si>
  <si>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</si>
  <si>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</si>
  <si>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</si>
  <si>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</si>
  <si>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</si>
  <si>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</si>
  <si>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</si>
  <si>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</si>
  <si>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</si>
  <si>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</si>
  <si>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</si>
  <si>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</si>
  <si>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</si>
  <si>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</si>
  <si>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</si>
  <si>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</si>
  <si>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</si>
  <si>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</si>
  <si>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</si>
  <si>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</si>
  <si>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</si>
  <si>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</si>
  <si>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</si>
  <si>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</si>
  <si>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</si>
  <si>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</si>
  <si>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</si>
  <si>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</si>
  <si>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</si>
  <si>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</si>
  <si>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</si>
  <si>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</si>
  <si>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</si>
  <si>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</si>
  <si>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</si>
  <si>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</si>
  <si>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</si>
  <si>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</si>
  <si>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</si>
  <si>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</si>
  <si>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</si>
  <si>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</si>
  <si>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</si>
  <si>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</si>
  <si>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</si>
  <si>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</si>
  <si>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</si>
  <si>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</si>
  <si>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</si>
  <si>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</si>
  <si>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</si>
  <si>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</si>
  <si>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</si>
  <si>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</si>
  <si>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</si>
  <si>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</si>
  <si>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</si>
  <si>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</si>
  <si>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</si>
  <si>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</si>
  <si>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</si>
  <si>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</si>
  <si>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</si>
  <si>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</si>
  <si>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</si>
  <si>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</si>
  <si>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</si>
  <si>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</si>
  <si>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</si>
  <si>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</si>
  <si>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</si>
  <si>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</si>
  <si>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</si>
  <si>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</si>
  <si>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</si>
  <si>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</si>
  <si>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</si>
  <si>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</si>
  <si>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</si>
  <si>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</si>
  <si>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</si>
  <si>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</si>
  <si>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</si>
  <si>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</si>
  <si>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</si>
  <si>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</si>
  <si>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</si>
  <si>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</si>
  <si>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</si>
  <si>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</si>
  <si>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</si>
  <si>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</si>
  <si>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</si>
  <si>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</si>
  <si>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</si>
  <si>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</si>
  <si>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</si>
  <si>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</si>
  <si>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</si>
  <si>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</si>
  <si>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</si>
  <si>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</si>
  <si>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</si>
  <si>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</si>
  <si>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</si>
  <si>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</si>
  <si>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</si>
  <si>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</si>
  <si>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</si>
  <si>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</si>
  <si>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</si>
  <si>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</si>
  <si>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</si>
  <si>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</si>
  <si>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</si>
  <si>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</si>
  <si>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</si>
  <si>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</si>
  <si>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</si>
  <si>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</si>
  <si>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</si>
  <si>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</si>
  <si>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</si>
  <si>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</si>
  <si>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</si>
  <si>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</si>
  <si>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</si>
  <si>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</si>
  <si>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</si>
  <si>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</si>
  <si>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</si>
  <si>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</si>
  <si>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</si>
  <si>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</si>
  <si>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</si>
  <si>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</si>
  <si>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</si>
  <si>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</si>
  <si>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</si>
  <si>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</si>
  <si>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</si>
  <si>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</si>
  <si>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</si>
  <si>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</si>
  <si>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</si>
  <si>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</si>
  <si>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</si>
  <si>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</si>
  <si>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</si>
  <si>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</si>
  <si>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</si>
  <si>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</si>
  <si>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</si>
  <si>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</si>
  <si>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</si>
  <si>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</si>
  <si>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</si>
  <si>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</si>
  <si>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</si>
  <si>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</si>
  <si>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</si>
  <si>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</si>
  <si>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</si>
  <si>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</si>
  <si>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</si>
  <si>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</si>
  <si>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</si>
  <si>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</si>
  <si>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</si>
  <si>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</si>
  <si>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</si>
  <si>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</si>
  <si>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</si>
  <si>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</si>
  <si>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</si>
  <si>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</si>
  <si>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</si>
  <si>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</si>
  <si>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</si>
  <si>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</si>
  <si>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</si>
  <si>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</si>
  <si>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</si>
  <si>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</si>
  <si>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</si>
  <si>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</si>
  <si>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</si>
  <si>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</si>
  <si>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</si>
  <si>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</si>
  <si>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</si>
  <si>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</si>
  <si>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</si>
  <si>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</si>
  <si>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</si>
  <si>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</si>
  <si>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</si>
  <si>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</si>
  <si>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</si>
  <si>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</si>
  <si>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</si>
  <si>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</si>
  <si>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</si>
  <si>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</si>
  <si>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</si>
  <si>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</si>
  <si>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</si>
  <si>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</si>
  <si>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</si>
  <si>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</si>
  <si>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</si>
  <si>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</si>
  <si>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</si>
  <si>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</si>
  <si>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</si>
  <si>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</si>
  <si>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</si>
  <si>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</si>
  <si>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</si>
  <si>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</si>
  <si>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</si>
  <si>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</si>
  <si>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</si>
  <si>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</si>
  <si>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</si>
  <si>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</si>
  <si>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</si>
  <si>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</si>
  <si>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</si>
  <si>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</si>
  <si>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</si>
  <si>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</si>
  <si>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</si>
  <si>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</si>
  <si>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</si>
  <si>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</si>
  <si>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</si>
  <si>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</si>
  <si>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</si>
  <si>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</si>
  <si>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</si>
  <si>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</si>
  <si>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</si>
  <si>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</si>
  <si>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</si>
  <si>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</si>
  <si>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</si>
  <si>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</si>
  <si>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</si>
  <si>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</si>
  <si>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</si>
  <si>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</si>
  <si>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</si>
  <si>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</si>
  <si>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Ledningsnet ≤ Ø 200 mm</t>
  </si>
  <si>
    <t>Ø 200 mm &lt; Ledningsnet ≤ Ø 500 mm</t>
  </si>
  <si>
    <t>Anlægsprojekter igangsat senest 1. marts 2016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</si>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</sst>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172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52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23</v>
      </c>
      <c r="D14" s="69" t="s">
        <v>54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51</v>
      </c>
      <c r="D15" s="69" t="s">
        <v>135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53</v>
      </c>
      <c r="D16" s="69" t="s">
        <v>136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241</v>
      </c>
      <c r="D17" s="69" t="s">
        <v>63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212</v>
      </c>
      <c r="D18" s="63" t="s">
        <v>180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213</v>
      </c>
      <c r="D19" s="63" t="s">
        <v>181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214</v>
      </c>
      <c r="D21" s="73" t="s">
        <v>17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142</v>
      </c>
      <c r="D22" s="57" t="s">
        <v>176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249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55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215</v>
      </c>
      <c r="D25" s="57" t="s">
        <v>143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216</v>
      </c>
      <c r="D26" s="57" t="s">
        <v>144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217</v>
      </c>
      <c r="D27" s="57" t="s">
        <v>145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22</v>
      </c>
      <c r="D28" s="57" t="s">
        <v>56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58</v>
      </c>
      <c r="D29" s="57" t="s">
        <v>57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59</v>
      </c>
      <c r="D30" s="66" t="s">
        <v>11</v>
      </c>
      <c r="E30" s="67"/>
      <c r="F30" s="67"/>
      <c r="G30" s="68"/>
      <c r="H30" s="1"/>
      <c r="I30" s="1"/>
    </row>
    <row r="31" spans="1:9" x14ac:dyDescent="0.25">
      <c r="A31" s="1"/>
      <c r="B31" s="1"/>
      <c r="C31" s="6" t="s">
        <v>175</v>
      </c>
      <c r="D31" s="60" t="s">
        <v>207</v>
      </c>
      <c r="E31" s="61"/>
      <c r="F31" s="61"/>
      <c r="G31" s="62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DkdchZpIN4QlO0CxcITwfJo67b7T6PvNEfLwM39kebovCZD+XdWqx2TOBTOkYbYmpaQpbVx48CCv+MU0sQ6VvQ==" saltValue="XIiCSUG8K8xi1FIVRmvdLw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3" t="s">
        <v>66</v>
      </c>
      <c r="C8" s="84"/>
      <c r="D8" s="8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262</v>
      </c>
      <c r="C10" s="9">
        <v>347903</v>
      </c>
      <c r="D10" s="14" t="s">
        <v>3</v>
      </c>
      <c r="E10" s="1"/>
      <c r="F10" s="1"/>
    </row>
    <row r="11" spans="1:6" x14ac:dyDescent="0.25">
      <c r="A11" s="1"/>
      <c r="B11" s="53" t="s">
        <v>263</v>
      </c>
      <c r="C11" s="9">
        <v>35589</v>
      </c>
      <c r="D11" s="14" t="s">
        <v>3</v>
      </c>
      <c r="E11" s="1"/>
      <c r="F11" s="1"/>
    </row>
    <row r="12" spans="1:6" ht="26.25" x14ac:dyDescent="0.25">
      <c r="A12" s="1"/>
      <c r="B12" s="35" t="s">
        <v>264</v>
      </c>
      <c r="C12" s="9">
        <v>30402</v>
      </c>
      <c r="D12" s="14" t="s">
        <v>3</v>
      </c>
      <c r="E12" s="1"/>
      <c r="F12" s="1"/>
    </row>
    <row r="13" spans="1:6" x14ac:dyDescent="0.25">
      <c r="A13" s="1"/>
      <c r="B13" s="53" t="s">
        <v>265</v>
      </c>
      <c r="C13" s="9">
        <v>148271</v>
      </c>
      <c r="D13" s="14" t="s">
        <v>3</v>
      </c>
      <c r="E13" s="1"/>
      <c r="F13" s="1"/>
    </row>
    <row r="14" spans="1:6" x14ac:dyDescent="0.25">
      <c r="A14" s="1"/>
      <c r="B14" s="53" t="s">
        <v>266</v>
      </c>
      <c r="C14" s="9">
        <v>338816</v>
      </c>
      <c r="D14" s="14" t="s">
        <v>3</v>
      </c>
      <c r="E14" s="1"/>
      <c r="F14" s="1"/>
    </row>
    <row r="15" spans="1:6" x14ac:dyDescent="0.25">
      <c r="A15" s="1"/>
      <c r="B15" s="40" t="s">
        <v>68</v>
      </c>
      <c r="C15" s="12">
        <f>SUM(C10:C14)</f>
        <v>900981</v>
      </c>
      <c r="D15" s="13" t="s">
        <v>3</v>
      </c>
      <c r="E15" s="1"/>
      <c r="F15" s="1"/>
    </row>
    <row r="16" spans="1:6" x14ac:dyDescent="0.25">
      <c r="A16" s="1"/>
      <c r="B16" s="40" t="s">
        <v>69</v>
      </c>
      <c r="C16" s="12">
        <f>C15*(1+'Fane 15. Nøgletal'!C12)^2</f>
        <v>936829.31311629002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3" t="s">
        <v>236</v>
      </c>
      <c r="C19" s="84"/>
      <c r="D19" s="85"/>
      <c r="E19" s="1"/>
      <c r="F19" s="1"/>
    </row>
    <row r="20" spans="1:6" x14ac:dyDescent="0.25">
      <c r="A20" s="1"/>
      <c r="B20" s="53" t="s">
        <v>197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198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3" t="s">
        <v>199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3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83"/>
      <c r="C24" s="84"/>
      <c r="D24" s="85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3" t="s">
        <v>196</v>
      </c>
      <c r="C27" s="84"/>
      <c r="D27" s="85"/>
      <c r="E27" s="1"/>
      <c r="F27" s="1"/>
    </row>
    <row r="28" spans="1:6" x14ac:dyDescent="0.25">
      <c r="A28" s="1"/>
      <c r="B28" s="53" t="s">
        <v>197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199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3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3"/>
      <c r="C32" s="84"/>
      <c r="D32" s="85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OaYIoM9hAJDBht+FMI5oOcy/7VHdE11ddiozDWANqXTh56iFXqtdeWYqGk2LYn3NIEtcApctD18xcxGdu3zOHg==" saltValue="XRnJn/MU9T4tqeTT3mP4tg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226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46"/>
      <c r="C5" s="46"/>
      <c r="D5" s="46"/>
      <c r="E5" s="46"/>
      <c r="F5" s="46"/>
      <c r="G5" s="1"/>
    </row>
    <row r="6" spans="1:7" ht="15" customHeight="1" x14ac:dyDescent="0.25">
      <c r="A6" s="1"/>
      <c r="B6" s="46"/>
      <c r="C6" s="46"/>
      <c r="D6" s="46"/>
      <c r="E6" s="46"/>
      <c r="F6" s="4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183</v>
      </c>
      <c r="C8" s="84"/>
      <c r="D8" s="84"/>
      <c r="E8" s="84"/>
      <c r="F8" s="85"/>
      <c r="G8" s="1"/>
    </row>
    <row r="9" spans="1:7" x14ac:dyDescent="0.25">
      <c r="A9" s="1"/>
      <c r="B9" s="96" t="s">
        <v>184</v>
      </c>
      <c r="C9" s="97"/>
      <c r="D9" s="98"/>
      <c r="E9" s="9">
        <v>58539120.29632353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43114146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6" t="s">
        <v>186</v>
      </c>
      <c r="C12" s="87"/>
      <c r="D12" s="88"/>
      <c r="E12" s="10">
        <f>E9-(E10-E11)</f>
        <v>15424974.29632353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3" t="s">
        <v>73</v>
      </c>
      <c r="C17" s="84"/>
      <c r="D17" s="84"/>
      <c r="E17" s="84"/>
      <c r="F17" s="85"/>
      <c r="G17" s="1"/>
    </row>
    <row r="18" spans="1:7" x14ac:dyDescent="0.25">
      <c r="A18" s="1"/>
      <c r="B18" s="96" t="s">
        <v>74</v>
      </c>
      <c r="C18" s="97"/>
      <c r="D18" s="98"/>
      <c r="E18" s="9">
        <v>39524145.384961307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45141348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6" t="s">
        <v>76</v>
      </c>
      <c r="C21" s="87"/>
      <c r="D21" s="88"/>
      <c r="E21" s="10">
        <f>E18-(E19-E20)</f>
        <v>-5617202.615038693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3" t="s">
        <v>179</v>
      </c>
      <c r="C25" s="84"/>
      <c r="D25" s="84"/>
      <c r="E25" s="84"/>
      <c r="F25" s="8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6" t="s">
        <v>251</v>
      </c>
      <c r="C28" s="87"/>
      <c r="D28" s="88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5TqrgYuVHOGRUH99zQMUPWi6+ho5VoMzjlVWx0yd1lZZQ89EMmyxxRdAbyWNA1+xSitBFRA6GC9ANtvywKRndA==" saltValue="+GKdFBwUyqBFe+4QgsqnRw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252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3" t="s">
        <v>177</v>
      </c>
      <c r="C9" s="84"/>
      <c r="D9" s="84"/>
      <c r="E9" s="84"/>
      <c r="F9" s="8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6" t="s">
        <v>203</v>
      </c>
      <c r="C12" s="87"/>
      <c r="D12" s="88"/>
      <c r="E12" s="10">
        <f>E11-E10</f>
        <v>0</v>
      </c>
      <c r="F12" s="11" t="s">
        <v>3</v>
      </c>
      <c r="G12" s="1"/>
    </row>
    <row r="13" spans="1:7" x14ac:dyDescent="0.25">
      <c r="A13" s="1"/>
      <c r="B13" s="83" t="s">
        <v>178</v>
      </c>
      <c r="C13" s="84"/>
      <c r="D13" s="84"/>
      <c r="E13" s="84"/>
      <c r="F13" s="8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6" t="s">
        <v>203</v>
      </c>
      <c r="C16" s="87"/>
      <c r="D16" s="88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83" t="s">
        <v>173</v>
      </c>
      <c r="C17" s="84"/>
      <c r="D17" s="84"/>
      <c r="E17" s="84"/>
      <c r="F17" s="8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89" t="s">
        <v>182</v>
      </c>
      <c r="C19" s="90"/>
      <c r="D19" s="91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QdWejKsq8VYYYZej5cFreDxcvO/I8PWCIIQ7Ed+XZwrbd+DaKLk13G5Hv5sTT3Cee62UeModVUPwmBlsvV2QKQ==" saltValue="1G5wTJN5d7+jlvmNuplHOw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254</v>
      </c>
      <c r="C8" s="84"/>
      <c r="D8" s="84"/>
      <c r="E8" s="84"/>
      <c r="F8" s="84"/>
      <c r="G8" s="84"/>
      <c r="H8" s="8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259</v>
      </c>
      <c r="C10" s="56">
        <v>75</v>
      </c>
      <c r="D10" s="9">
        <v>424378</v>
      </c>
      <c r="E10" s="9">
        <f>IFERROR(D10/C10,0)</f>
        <v>5658.373333333333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5" t="s">
        <v>260</v>
      </c>
      <c r="C11" s="56">
        <v>75</v>
      </c>
      <c r="D11" s="9">
        <v>109779</v>
      </c>
      <c r="E11" s="9">
        <f t="shared" ref="E11:E12" si="0">IFERROR(D11/C11,0)</f>
        <v>1463.72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55" t="s">
        <v>259</v>
      </c>
      <c r="C12" s="56">
        <v>75</v>
      </c>
      <c r="D12" s="9">
        <v>1295527</v>
      </c>
      <c r="E12" s="9">
        <f t="shared" si="0"/>
        <v>17273.693333333333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83" t="s">
        <v>255</v>
      </c>
      <c r="C13" s="84"/>
      <c r="D13" s="85"/>
      <c r="E13" s="12">
        <f>SUM(E10:E12)</f>
        <v>24395.786666666667</v>
      </c>
      <c r="F13" s="12">
        <f t="shared" ref="F13:G13" si="1">SUM(F10:F12)</f>
        <v>0</v>
      </c>
      <c r="G13" s="12">
        <f t="shared" si="1"/>
        <v>0</v>
      </c>
      <c r="H13" s="13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4TLkumKTN6qJXZ8jYUKWTHnxU3n1DR92piI0yBTp7Lvan8vI3VsG3LwRggwWGG8hAgndk1QVh253Pc3D/i7o0g==" saltValue="dL2JfDOsypx+bX0LtSe+oA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261</v>
      </c>
      <c r="C10" s="24">
        <f>'Fane 9. Anlægsprojekter'!F13</f>
        <v>0</v>
      </c>
      <c r="D10" s="14" t="s">
        <v>3</v>
      </c>
      <c r="E10" s="9">
        <f>SUM('Fane 9. Anlægsprojekter'!E13,'Fane 9. Anlægsprojekter'!G13)</f>
        <v>24395.786666666667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24395.786666666667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24876.383664000001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9bM0+LEhjoT+oAenuxAOcONjG2UVEcpsFHCpsIZ03kj/jqR4V5L522jICJ9w/+MfH+eG9CWqnFUkdeyvP4nL8w==" saltValue="SIQ5cFQV+gHCTn0V23LmA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187</v>
      </c>
      <c r="C8" s="84"/>
      <c r="D8" s="84"/>
      <c r="E8" s="84"/>
      <c r="F8" s="85"/>
      <c r="G8" s="1"/>
    </row>
    <row r="9" spans="1:7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267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3" t="s">
        <v>188</v>
      </c>
      <c r="C16" s="84"/>
      <c r="D16" s="84"/>
      <c r="E16" s="84"/>
      <c r="F16" s="85"/>
      <c r="G16" s="1"/>
    </row>
    <row r="17" spans="1:7" x14ac:dyDescent="0.25">
      <c r="A17" s="1"/>
      <c r="B17" s="51" t="s">
        <v>25</v>
      </c>
      <c r="C17" s="51" t="s">
        <v>16</v>
      </c>
      <c r="D17" s="52"/>
      <c r="E17" s="51" t="s">
        <v>48</v>
      </c>
      <c r="F17" s="39"/>
      <c r="G17" s="1"/>
    </row>
    <row r="18" spans="1:7" x14ac:dyDescent="0.25">
      <c r="A18" s="1"/>
      <c r="B18" s="27" t="s">
        <v>267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3" t="s">
        <v>189</v>
      </c>
      <c r="C24" s="84"/>
      <c r="D24" s="84"/>
      <c r="E24" s="84"/>
      <c r="F24" s="85"/>
      <c r="G24" s="1"/>
    </row>
    <row r="25" spans="1:7" x14ac:dyDescent="0.25">
      <c r="A25" s="1"/>
      <c r="B25" s="51" t="s">
        <v>25</v>
      </c>
      <c r="C25" s="51" t="s">
        <v>16</v>
      </c>
      <c r="D25" s="52"/>
      <c r="E25" s="51" t="s">
        <v>48</v>
      </c>
      <c r="F25" s="39"/>
      <c r="G25" s="1"/>
    </row>
    <row r="26" spans="1:7" x14ac:dyDescent="0.25">
      <c r="A26" s="1"/>
      <c r="B26" s="27" t="s">
        <v>267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3" t="s">
        <v>190</v>
      </c>
      <c r="C32" s="84"/>
      <c r="D32" s="84"/>
      <c r="E32" s="84"/>
      <c r="F32" s="85"/>
      <c r="G32" s="1"/>
    </row>
    <row r="33" spans="1:7" x14ac:dyDescent="0.25">
      <c r="A33" s="1"/>
      <c r="B33" s="51" t="s">
        <v>25</v>
      </c>
      <c r="C33" s="51" t="s">
        <v>16</v>
      </c>
      <c r="D33" s="52"/>
      <c r="E33" s="51" t="s">
        <v>48</v>
      </c>
      <c r="F33" s="39"/>
      <c r="G33" s="1"/>
    </row>
    <row r="34" spans="1:7" x14ac:dyDescent="0.25">
      <c r="A34" s="1"/>
      <c r="B34" s="27" t="s">
        <v>267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JjaxwH37oMuv0+YKDAY/qLaRO7YjTY0IYpw1RjBP2p+MDtXvPAXZzTXV4bdGEc+vAXp9iX2lcffvjcV1wzYRew==" saltValue="4rPu55Y+bV/h38HL0lsPh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227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160</v>
      </c>
      <c r="C8" s="84"/>
      <c r="D8" s="84"/>
      <c r="E8" s="84"/>
      <c r="F8" s="85"/>
      <c r="G8" s="1"/>
    </row>
    <row r="9" spans="1:7" x14ac:dyDescent="0.25">
      <c r="A9" s="1"/>
      <c r="B9" s="110" t="s">
        <v>159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3" t="s">
        <v>39</v>
      </c>
      <c r="C11" s="94"/>
      <c r="D11" s="95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83" t="s">
        <v>164</v>
      </c>
      <c r="C12" s="84"/>
      <c r="D12" s="85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161</v>
      </c>
      <c r="C14" s="84"/>
      <c r="D14" s="84"/>
      <c r="E14" s="84"/>
      <c r="F14" s="85"/>
      <c r="G14" s="1"/>
    </row>
    <row r="15" spans="1:7" x14ac:dyDescent="0.25">
      <c r="A15" s="1"/>
      <c r="B15" s="110" t="s">
        <v>159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3" t="s">
        <v>39</v>
      </c>
      <c r="C17" s="94"/>
      <c r="D17" s="95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83" t="s">
        <v>165</v>
      </c>
      <c r="C18" s="84"/>
      <c r="D18" s="85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162</v>
      </c>
      <c r="C20" s="84"/>
      <c r="D20" s="84"/>
      <c r="E20" s="84"/>
      <c r="F20" s="85"/>
      <c r="G20" s="1"/>
    </row>
    <row r="21" spans="1:7" x14ac:dyDescent="0.25">
      <c r="A21" s="1"/>
      <c r="B21" s="110" t="s">
        <v>159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3" t="s">
        <v>39</v>
      </c>
      <c r="C23" s="94"/>
      <c r="D23" s="95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83" t="s">
        <v>166</v>
      </c>
      <c r="C24" s="84"/>
      <c r="D24" s="8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163</v>
      </c>
      <c r="C26" s="84"/>
      <c r="D26" s="84"/>
      <c r="E26" s="84"/>
      <c r="F26" s="85"/>
      <c r="G26" s="1"/>
    </row>
    <row r="27" spans="1:7" x14ac:dyDescent="0.25">
      <c r="A27" s="1"/>
      <c r="B27" s="110" t="s">
        <v>159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3" t="s">
        <v>39</v>
      </c>
      <c r="C29" s="94"/>
      <c r="D29" s="95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83" t="s">
        <v>167</v>
      </c>
      <c r="C30" s="84"/>
      <c r="D30" s="8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LwW7O0+YwlGaLjITvAUkxGdTQdlTQb04+5eSIcGI4BF4Z/yPfMGAiNDw4XEdh44SrdtlCAqSi0v01sjsZynY+Q==" saltValue="ZfxApm+N3xPvyy6EK5fL4w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32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vsoZjOkBvJ2w5WnbtPoR7XcTK9aY2XlomJYA/I1//jUKKzwXDN4RHn2He0RA/Kjcy7vaSIfI86pf95EyNNYDXw==" saltValue="r0woUALMfr0GuZjNNGch0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169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170</v>
      </c>
      <c r="C14" s="84"/>
      <c r="D14" s="84"/>
      <c r="E14" s="84"/>
      <c r="F14" s="8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168</v>
      </c>
      <c r="C20" s="84"/>
      <c r="D20" s="84"/>
      <c r="E20" s="84"/>
      <c r="F20" s="8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171</v>
      </c>
      <c r="C26" s="84"/>
      <c r="D26" s="84"/>
      <c r="E26" s="84"/>
      <c r="F26" s="8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bhyY44gzurSv+UOvxAQ2xUFTJNQYcYnUQojLYF+jxecCEpEwZG5w2chhTCRm7O4QHRsj1v/7MjguJNv1ujLcog==" saltValue="7pRAytH0DcGdOqoDKoIA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18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13183461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-11853313.243386244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1330147.7566137556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1</v>
      </c>
      <c r="H13" s="14" t="s">
        <v>28</v>
      </c>
      <c r="I13" s="1"/>
    </row>
    <row r="14" spans="1:9" x14ac:dyDescent="0.25">
      <c r="A14" s="1"/>
      <c r="B14" s="83" t="s">
        <v>138</v>
      </c>
      <c r="C14" s="84"/>
      <c r="D14" s="84"/>
      <c r="E14" s="84"/>
      <c r="F14" s="85"/>
      <c r="G14" s="12">
        <f>IF(G13 = 0,0,-G12/G13)</f>
        <v>-1330147.7566137556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P6Dvkw/Jh5zd97z6vcDT9FLeVSh0b86bfw7ORBjGYlX5wqvzTKDfd0+iYs5zXQ3WD/Oj+eTLRQKa0Lg8FziA4w==" saltValue="ZDnvgGBxSAIY6CECEsF9D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53124721.62202435</v>
      </c>
      <c r="D9" s="8" t="s">
        <v>3</v>
      </c>
      <c r="E9" s="1"/>
    </row>
    <row r="10" spans="1:5" ht="17.100000000000001" customHeight="1" x14ac:dyDescent="0.25">
      <c r="A10" s="1"/>
      <c r="B10" s="47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7" t="s">
        <v>65</v>
      </c>
      <c r="C11" s="9">
        <f>'Fane 10.1. Varige tillæg'!E12</f>
        <v>24876.383664000001</v>
      </c>
      <c r="D11" s="8" t="s">
        <v>3</v>
      </c>
      <c r="E11" s="1"/>
    </row>
    <row r="12" spans="1:5" ht="17.100000000000001" customHeight="1" x14ac:dyDescent="0.25">
      <c r="A12" s="1"/>
      <c r="B12" s="47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7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7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7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7" t="s">
        <v>27</v>
      </c>
      <c r="C16" s="9">
        <f>SUM(C9:C15)*'Fane 15. Nøgletal'!C12</f>
        <v>1047047.0807120603</v>
      </c>
      <c r="D16" s="8" t="s">
        <v>3</v>
      </c>
      <c r="E16" s="1"/>
    </row>
    <row r="17" spans="1:5" ht="17.100000000000001" customHeight="1" x14ac:dyDescent="0.25">
      <c r="A17" s="1"/>
      <c r="B17" s="47" t="s">
        <v>10</v>
      </c>
      <c r="C17" s="9">
        <f>-SUM(C9:C16)*'Fane 5. Individuelt eff. krav'!G11</f>
        <v>-1083932.9017280082</v>
      </c>
      <c r="D17" s="8" t="s">
        <v>3</v>
      </c>
      <c r="E17" s="1"/>
    </row>
    <row r="18" spans="1:5" ht="17.100000000000001" customHeight="1" x14ac:dyDescent="0.25">
      <c r="A18" s="1"/>
      <c r="B18" s="47" t="s">
        <v>39</v>
      </c>
      <c r="C18" s="9">
        <f>-'Fane 4.1. Gen. krav - drift'!G28</f>
        <v>-344169.37914968177</v>
      </c>
      <c r="D18" s="8" t="s">
        <v>3</v>
      </c>
      <c r="E18" s="1"/>
    </row>
    <row r="19" spans="1:5" ht="17.100000000000001" customHeight="1" x14ac:dyDescent="0.25">
      <c r="A19" s="1"/>
      <c r="B19" s="47" t="s">
        <v>40</v>
      </c>
      <c r="C19" s="9">
        <f>-'Fane 4.2. Gen. krav - anlæg'!G25</f>
        <v>-1089336.0686784345</v>
      </c>
      <c r="D19" s="8" t="s">
        <v>3</v>
      </c>
      <c r="E19" s="1"/>
    </row>
    <row r="20" spans="1:5" ht="17.100000000000001" customHeight="1" x14ac:dyDescent="0.25">
      <c r="A20" s="1"/>
      <c r="B20" s="48" t="s">
        <v>29</v>
      </c>
      <c r="C20" s="10">
        <f>SUM(C9:C19)</f>
        <v>51679206.736844279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omk.'!C16+'Fane 6. Ikke-påvirkelige omk.'!C20+'Fane 6. Ikke-påvirkelige omk.'!C28</f>
        <v>936829.31311629002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8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7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7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8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-1330147.7566137556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51285888.293346815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uYqWIVGdahb3PiW4lzFOAmTS1LwzpN3KyNt2/0kvJkH1EvsYjvz7V0Q4x1VEvfaAr2jegTRVTlnPQFmZDONjw==" saltValue="DjTE6AYJ2X2EWVKjwIown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248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yOHSNvN7nsDIouQtDDxdgvaVAL6AAqCjsSD+RsjGgDxW8o1QSX0xYZnkW8gF8tzHbmvy0+Brn5wmqIbyUg1ABQ==" saltValue="ka4reuCe3Ng0/Nth7U5wI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51679206.736844279</v>
      </c>
      <c r="D9" s="8" t="s">
        <v>3</v>
      </c>
      <c r="E9" s="1"/>
    </row>
    <row r="10" spans="1:5" ht="15" customHeight="1" x14ac:dyDescent="0.25">
      <c r="A10" s="1"/>
      <c r="B10" s="47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7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1018080.3727158322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-1053945.7421912022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-343930.52560055192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-1079249.3831372282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50220161.458631128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Nøgletal'!C12)+'Fane 6. Ikke-påvirkelige omk.'!C21+'Fane 6. Ikke-påvirkelige omk.'!C29</f>
        <v>955284.85058468103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51175446.309215806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Ygxmh5yxS3/I8WkbjXbPn7mvx3hdG72rkKvAj3GaLB6lEcZnuIz5ejgSsgCPOkNZjTyQ1DdeGQqlxDhmMSOXNQ==" saltValue="NnZ+yX9VBapdo+prUTWi/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50220161.458631128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989337.18073503312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-1024189.9727873233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-343691.83781578514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-1069256.0950590568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48772360.733704001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Nøgletal'!C12)^2+'Fane 6. Ikke-påvirkelige omk.'!C22+'Fane 6. Ikke-påvirkelige omk.'!C30</f>
        <v>974103.96214119915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49746464.695845202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ux9Zec6lm9LW72MdciRz6Gm1BFZf6EQXgqlxkyHhXdJ0d/Xln3NFhktXR/iWsZrSp/ZST6omlorGqiNm6yFM3A==" saltValue="PjiaHdWU0CUUwtNMlkYUs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48772360.733704001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960815.5064539687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-994663.52480315941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-343453.31568034098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-1059355.3396319794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47335704.060042486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Nøgletal'!C12)^3+'Fane 6. Ikke-påvirkelige omk.'!C23+'Fane 6. Ikke-påvirkelige omk.'!C31</f>
        <v>993293.81019538082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48328997.870237865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yEdqeLHVW5voqdrD3kBVubFxT4qpY9qnkQ6WJ7LgSHT5006elhHKxJaq6+hAHmH7x5J8jntLkDwvY5l42Ml2hw==" saltValue="LN33DD9mraSHmClKukuUF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243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53778610.805080697</v>
      </c>
      <c r="F9" s="8" t="s">
        <v>3</v>
      </c>
      <c r="G9" s="1"/>
    </row>
    <row r="10" spans="1:7" ht="15" customHeight="1" x14ac:dyDescent="0.25">
      <c r="A10" s="1"/>
      <c r="B10" s="93" t="s">
        <v>64</v>
      </c>
      <c r="C10" s="94"/>
      <c r="D10" s="95"/>
      <c r="E10" s="7">
        <v>0</v>
      </c>
      <c r="F10" s="8" t="s">
        <v>3</v>
      </c>
      <c r="G10" s="1"/>
    </row>
    <row r="11" spans="1:7" ht="15" customHeight="1" x14ac:dyDescent="0.25">
      <c r="A11" s="1"/>
      <c r="B11" s="93" t="s">
        <v>65</v>
      </c>
      <c r="C11" s="94"/>
      <c r="D11" s="95"/>
      <c r="E11" s="9">
        <v>3583.5555999999997</v>
      </c>
      <c r="F11" s="8" t="s">
        <v>3</v>
      </c>
      <c r="G11" s="1"/>
    </row>
    <row r="12" spans="1:7" ht="15" customHeight="1" x14ac:dyDescent="0.25">
      <c r="A12" s="1"/>
      <c r="B12" s="93" t="s">
        <v>42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941186.25117855228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-576934.28201687813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-344408.39857829502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-677316.30923972989</v>
      </c>
      <c r="F19" s="8" t="s">
        <v>3</v>
      </c>
      <c r="G19" s="1"/>
    </row>
    <row r="20" spans="1:7" ht="15" customHeight="1" x14ac:dyDescent="0.25">
      <c r="A20" s="1"/>
      <c r="B20" s="48" t="s">
        <v>29</v>
      </c>
      <c r="C20" s="49"/>
      <c r="D20" s="50"/>
      <c r="E20" s="10">
        <f>SUM(E9:E19)</f>
        <v>53124721.62202435</v>
      </c>
      <c r="F20" s="11" t="s">
        <v>3</v>
      </c>
      <c r="G20" s="1"/>
    </row>
    <row r="21" spans="1:7" ht="15" customHeight="1" x14ac:dyDescent="0.25">
      <c r="A21" s="1"/>
      <c r="B21" s="83" t="s">
        <v>145</v>
      </c>
      <c r="C21" s="84"/>
      <c r="D21" s="84"/>
      <c r="E21" s="84"/>
      <c r="F21" s="8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0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6" t="s">
        <v>240</v>
      </c>
      <c r="C24" s="87"/>
      <c r="D24" s="88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6" t="s">
        <v>17</v>
      </c>
      <c r="C26" s="87"/>
      <c r="D26" s="88"/>
      <c r="E26" s="10">
        <v>780067.65033154981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89" t="s">
        <v>134</v>
      </c>
      <c r="C28" s="90"/>
      <c r="D28" s="91"/>
      <c r="E28" s="10">
        <v>3908.6462367459962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89" t="s">
        <v>19</v>
      </c>
      <c r="C30" s="90"/>
      <c r="D30" s="91"/>
      <c r="E30" s="10">
        <v>-1330148</v>
      </c>
      <c r="F30" s="11" t="s">
        <v>3</v>
      </c>
      <c r="G30" s="1"/>
    </row>
    <row r="31" spans="1:7" x14ac:dyDescent="0.25">
      <c r="A31" s="1"/>
      <c r="B31" s="83" t="s">
        <v>24</v>
      </c>
      <c r="C31" s="84"/>
      <c r="D31" s="85"/>
      <c r="E31" s="12">
        <f>SUM(E30,E28,E26,E20,E24)</f>
        <v>52578549.918592647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AKczWzhAf4piJfWSJ6jAjepGoXAV/L08d9TAv/8M8om/tPzzJqVAPY+uxxvik+vGtCL5tknFFTDxeuqcVWf+lA==" saltValue="JB4bxH/PgTO0aqL93dw8nw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83" t="s">
        <v>94</v>
      </c>
      <c r="C5" s="84"/>
      <c r="D5" s="84"/>
      <c r="E5" s="84"/>
      <c r="F5" s="84"/>
      <c r="G5" s="84"/>
      <c r="H5" s="8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17318997.541342873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0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346379.95082685747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3" t="s">
        <v>95</v>
      </c>
      <c r="C11" s="84"/>
      <c r="D11" s="84"/>
      <c r="E11" s="84"/>
      <c r="F11" s="84"/>
      <c r="G11" s="84"/>
      <c r="H11" s="8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17269638.398350049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0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0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345392.76796700101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3" t="s">
        <v>96</v>
      </c>
      <c r="C19" s="84"/>
      <c r="D19" s="84"/>
      <c r="E19" s="84"/>
      <c r="F19" s="84"/>
      <c r="G19" s="84"/>
      <c r="H19" s="8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17220419.928914752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344408.39857829502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3" t="s">
        <v>97</v>
      </c>
      <c r="C25" s="84"/>
      <c r="D25" s="84"/>
      <c r="E25" s="84"/>
      <c r="F25" s="84"/>
      <c r="G25" s="84"/>
      <c r="H25" s="8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17208468.957484089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344169.37914968177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3" t="s">
        <v>100</v>
      </c>
      <c r="C31" s="84"/>
      <c r="D31" s="84"/>
      <c r="E31" s="84"/>
      <c r="F31" s="84"/>
      <c r="G31" s="84"/>
      <c r="H31" s="8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17196526.280027594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343930.52560055192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3" t="s">
        <v>127</v>
      </c>
      <c r="C37" s="84"/>
      <c r="D37" s="84"/>
      <c r="E37" s="84"/>
      <c r="F37" s="84"/>
      <c r="G37" s="84"/>
      <c r="H37" s="8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17184591.890789255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343691.83781578514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3" t="s">
        <v>128</v>
      </c>
      <c r="C43" s="84"/>
      <c r="D43" s="84"/>
      <c r="E43" s="84"/>
      <c r="F43" s="84"/>
      <c r="G43" s="84"/>
      <c r="H43" s="8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17172665.784017049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343453.31568034098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XsaIZk79mhfu4sFTNLqJO2Id2LQLkhNUwyLuyw6hojLWCfMkjxFclxwO92Ks4QnTQn72GtHVxFqC3i5K9tgRA==" saltValue="CJ3qK7pUsVApnWkpNVQe2g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83" t="s">
        <v>98</v>
      </c>
      <c r="C4" s="84"/>
      <c r="D4" s="84"/>
      <c r="E4" s="84"/>
      <c r="F4" s="84"/>
      <c r="G4" s="84"/>
      <c r="H4" s="8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38434464.609360769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349753.62794518302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3" t="s">
        <v>106</v>
      </c>
      <c r="C9" s="84"/>
      <c r="D9" s="84"/>
      <c r="E9" s="84"/>
      <c r="F9" s="84"/>
      <c r="G9" s="84"/>
      <c r="H9" s="8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38751193.423590362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-467011.08899953915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677630.02732225752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3" t="s">
        <v>110</v>
      </c>
      <c r="C16" s="84"/>
      <c r="D16" s="84"/>
      <c r="E16" s="84"/>
      <c r="F16" s="84"/>
      <c r="G16" s="84"/>
      <c r="H16" s="8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38264666.972645767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3644.1176896399993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677316.30923972989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3" t="s">
        <v>114</v>
      </c>
      <c r="C22" s="84"/>
      <c r="D22" s="84"/>
      <c r="E22" s="84"/>
      <c r="F22" s="84"/>
      <c r="G22" s="84"/>
      <c r="H22" s="8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38331537.378283262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25366.448422180802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1089336.0686784345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3" t="s">
        <v>118</v>
      </c>
      <c r="C28" s="84"/>
      <c r="D28" s="84"/>
      <c r="E28" s="84"/>
      <c r="F28" s="84"/>
      <c r="G28" s="84"/>
      <c r="H28" s="8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38001738.842860147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1079249.3831372282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3" t="s">
        <v>129</v>
      </c>
      <c r="C34" s="84"/>
      <c r="D34" s="84"/>
      <c r="E34" s="84"/>
      <c r="F34" s="84"/>
      <c r="G34" s="84"/>
      <c r="H34" s="8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37649862.502079464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1069256.0950590568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3" t="s">
        <v>130</v>
      </c>
      <c r="C40" s="84"/>
      <c r="D40" s="84"/>
      <c r="E40" s="84"/>
      <c r="F40" s="84"/>
      <c r="G40" s="84"/>
      <c r="H40" s="8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37301244.353238709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1059355.3396319794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pDO35xP+O6xCjN7Q8B8YvZC0h96Y9wQRcO/bosABvSmWMQXmHApVsDJXb3AODbRLT1Yt7NFvQoekGFKtr9Ds1A==" saltValue="RpMhSMxKbJCmu9235XudHA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2.9662314656216343E-3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1.0542738324390894E-2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0.02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61+Mj7/brl2qWoW/J5sy2j1fNb92Z2Ti1Jz8GOL/8Rle4WBQLsSNQ74AZP8HwfumRLtnSNw2X8d5lCeVzWQKIg==" saltValue="Sv4LTnpJT8/2MJvqNxxjJ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2019-10-08T09:35:20Z</dcterms:modified>
</cp:coreProperties>
</file>