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vendborg Spildevand AS (S09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8" i="11" l="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29" i="11" l="1"/>
  <c r="E30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31" i="11" l="1"/>
  <c r="C10" i="37" s="1"/>
  <c r="C11" i="37" s="1"/>
  <c r="C12" i="37" s="1"/>
  <c r="C10" i="2" s="1"/>
  <c r="G3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3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<sst xmlns="http://schemas.openxmlformats.org/spreadsheetml/2006/main" count="705" uniqueCount="282">
  <si>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</si>
  <si>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</si>
  <si>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</si>
  <si>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</si>
  <si>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</si>
  <si>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</si>
  <si>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</si>
  <si>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</si>
  <si>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</si>
  <si>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</si>
  <si>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</si>
  <si>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</si>
  <si>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</si>
  <si>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</si>
  <si>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</si>
  <si>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</si>
  <si>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</si>
  <si>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</si>
  <si>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</si>
  <si>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</si>
  <si>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</si>
  <si>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</si>
  <si>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</si>
  <si>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</si>
  <si>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</si>
  <si>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</si>
  <si>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</si>
  <si>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</si>
  <si>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</si>
  <si>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</si>
  <si>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</si>
  <si>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</si>
  <si>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</si>
  <si>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</si>
  <si>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</si>
  <si>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</si>
  <si>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</si>
  <si>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</si>
  <si>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</si>
  <si>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</si>
  <si>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</si>
  <si>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</si>
  <si>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</si>
  <si>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</si>
  <si>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</si>
  <si>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</si>
  <si>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</si>
  <si>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</si>
  <si>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</si>
  <si>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</si>
  <si>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</si>
  <si>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</si>
  <si>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</si>
  <si>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</si>
  <si>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</si>
  <si>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</si>
  <si>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</si>
  <si>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</si>
  <si>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</si>
  <si>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</si>
  <si>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</si>
  <si>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</si>
  <si>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</si>
  <si>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</si>
  <si>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</si>
  <si>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</si>
  <si>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</si>
  <si>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</si>
  <si>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</si>
  <si>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</si>
  <si>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</si>
  <si>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</si>
  <si>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</si>
  <si>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</si>
  <si>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</si>
  <si>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</si>
  <si>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</si>
  <si>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</si>
  <si>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</si>
  <si>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</si>
  <si>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</si>
  <si>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</si>
  <si>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</si>
  <si>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</si>
  <si>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</si>
  <si>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</si>
  <si>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</si>
  <si>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</si>
  <si>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</si>
  <si>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</si>
  <si>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</si>
  <si>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</si>
  <si>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</si>
  <si>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</si>
  <si>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</si>
  <si>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</si>
  <si>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</si>
  <si>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</si>
  <si>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</si>
  <si>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</si>
  <si>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</si>
  <si>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</si>
  <si>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</si>
  <si>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</si>
  <si>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</si>
  <si>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</si>
  <si>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</si>
  <si>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</si>
  <si>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</si>
  <si>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</si>
  <si>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</si>
  <si>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</si>
  <si>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</si>
  <si>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</si>
  <si>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</si>
  <si>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</si>
  <si>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</si>
  <si>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</si>
  <si>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</si>
  <si>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</si>
  <si>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</si>
  <si>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</si>
  <si>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</si>
  <si>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</si>
  <si>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</si>
  <si>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</si>
  <si>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</si>
  <si>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</si>
  <si>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</si>
  <si>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</si>
  <si>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</si>
  <si>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</si>
  <si>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</si>
  <si>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</si>
  <si>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</si>
  <si>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</si>
  <si>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</si>
  <si>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</si>
  <si>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</si>
  <si>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</si>
  <si>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</si>
  <si>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</si>
  <si>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</si>
  <si>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</si>
  <si>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</si>
  <si>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</si>
  <si>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</si>
  <si>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</si>
  <si>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</si>
  <si>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</si>
  <si>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</si>
  <si>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</si>
  <si>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</si>
  <si>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</si>
  <si>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</si>
  <si>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</si>
  <si>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</si>
  <si>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</si>
  <si>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</si>
  <si>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</si>
  <si>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</si>
  <si>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</si>
  <si>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</si>
  <si>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</si>
  <si>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</si>
  <si>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</si>
  <si>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</si>
  <si>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</si>
  <si>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</si>
  <si>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</si>
  <si>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</si>
  <si>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</si>
  <si>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</si>
  <si>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</si>
  <si>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</si>
  <si>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</si>
  <si>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</si>
  <si>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</si>
  <si>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</si>
  <si>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</si>
  <si>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</si>
  <si>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</si>
  <si>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</si>
  <si>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</si>
  <si>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</si>
  <si>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</si>
  <si>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</si>
  <si>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</si>
  <si>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</si>
  <si>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</si>
  <si>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</si>
  <si>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</si>
  <si>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</si>
  <si>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</si>
  <si>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</si>
  <si>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</si>
  <si>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</si>
  <si>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</si>
  <si>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</si>
  <si>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</si>
  <si>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</si>
  <si>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</si>
  <si>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</si>
  <si>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</si>
  <si>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</si>
  <si>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</si>
  <si>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</si>
  <si>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</si>
  <si>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</si>
  <si>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</si>
  <si>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</si>
  <si>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</si>
  <si>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</si>
  <si>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</si>
  <si>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</si>
  <si>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</si>
  <si>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</si>
  <si>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</si>
  <si>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</si>
  <si>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</si>
  <si>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</si>
  <si>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</si>
  <si>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</si>
  <si>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</si>
  <si>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</si>
  <si>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</si>
  <si>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</si>
  <si>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</si>
  <si>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</si>
  <si>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</si>
  <si>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</si>
  <si>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</si>
  <si>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</si>
  <si>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</si>
  <si>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</si>
  <si>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</si>
  <si>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</si>
  <si>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</si>
  <si>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</si>
  <si>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</si>
  <si>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</si>
  <si>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</si>
  <si>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</si>
  <si>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</si>
  <si>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</si>
  <si>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</si>
  <si>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</si>
  <si>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</si>
  <si>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</si>
  <si>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</si>
  <si>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</si>
  <si>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</si>
  <si>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</si>
  <si>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</si>
  <si>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</si>
  <si>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</si>
  <si>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</si>
  <si>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</si>
  <si>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</si>
  <si>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Ledningsnet ≤ Ø 200 mm</t>
  </si>
  <si>
    <t>Tryksatte minipumpestationer (husstandssystemer)</t>
  </si>
  <si>
    <t>Ø 1000 mm &lt; Ledningsnet ≤ Ø 1200 mm</t>
  </si>
  <si>
    <t>Stik</t>
  </si>
  <si>
    <t>Ø 200 mm &lt; Ledningsnet ≤ Ø 500 mm</t>
  </si>
  <si>
    <t>Ø 500 mm &lt; Ledningsnet ≤ Ø 800 mm</t>
  </si>
  <si>
    <t>Brønde</t>
  </si>
  <si>
    <t>Indløb med riste, Mek/EL</t>
  </si>
  <si>
    <t>Eltavlebygning til hovedpumpestation Havnen</t>
  </si>
  <si>
    <t>Pumpeinstallation Miljøklasse A (600-1.000 l/s) - Mek/EL</t>
  </si>
  <si>
    <t>Pumpeinstallation Miljøklasse A (100-300 l/s) - Mek/EL</t>
  </si>
  <si>
    <t>Pumpeinstallation Miljøklasse A (100-300 l/s) - SRO</t>
  </si>
  <si>
    <t>Pumpeinstallation Miljøklasse A (600-1.000 l/s) - SRO</t>
  </si>
  <si>
    <t>Ny tavlebygning Egsmade Renseanlæg &gt; 5000 PE</t>
  </si>
  <si>
    <t xml:space="preserve">Ny tavlebygning Egsmade Renseanlæg &gt; 5000 PE </t>
  </si>
  <si>
    <t>Ny tavlebygning Egsmade Renseanlæg &gt; 5000 PE Mek/EL</t>
  </si>
  <si>
    <t>Energioptimering Transport Spildevand Pumpestationer</t>
  </si>
  <si>
    <t>Anlægsprojekter igangsat senest 1. marts 2016</t>
  </si>
  <si>
    <t>Spildevandsafgift</t>
  </si>
  <si>
    <t>Afgift til Forsyningssekretariatet</t>
  </si>
  <si>
    <t>Ejendomsskatter</t>
  </si>
  <si>
    <t>Ingen engangstillæg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</si>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</sst>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yGglrzoHJUD5bgb7u6nB3b/zBFBWfVxiS1ejmQUjmFLYMDfN4BItXTpBmMtb/u8QpXXUU2l7R+nGrbXrpe1SA==" saltValue="TcZYep610r969moSYHg6h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277</v>
      </c>
      <c r="C10" s="9">
        <v>1633351</v>
      </c>
      <c r="D10" s="14" t="s">
        <v>3</v>
      </c>
      <c r="E10" s="1"/>
      <c r="F10" s="1"/>
    </row>
    <row r="11" spans="1:6" x14ac:dyDescent="0.25">
      <c r="A11" s="1"/>
      <c r="B11" s="53" t="s">
        <v>278</v>
      </c>
      <c r="C11" s="9">
        <v>56314</v>
      </c>
      <c r="D11" s="14" t="s">
        <v>3</v>
      </c>
      <c r="E11" s="1"/>
      <c r="F11" s="1"/>
    </row>
    <row r="12" spans="1:6" x14ac:dyDescent="0.25">
      <c r="A12" s="1"/>
      <c r="B12" s="53" t="s">
        <v>279</v>
      </c>
      <c r="C12" s="9">
        <v>290187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1979852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2058626.5295626801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f6WVvOQi8uGlNxZigfg8cRD4ii2X7otA1USEbSX1Wo8OEGA8ItpbVMvuUM6WBhjEk936xNCvkarCk041TdezdA==" saltValue="zGSBvTfiR3MKbYCIVsoNh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116831345.58207481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91724246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25107099.582074806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126178753.18317193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96553861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29624892.183171928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7utr5WLrHzYPSa9x6/9FwpTyx+v2E5Fb/dcaU7IADFCOD12HkM0p7PyyM60NNUc9qouUiZomhRv8Vk5mB3cLPw==" saltValue="F97oTCMLOpLMm08pg8ZDM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o8uvLbZmf2BJDJofsGYygIP3cgrb2SNwSQ8rFDzgm1Z2IhK33VD6RnPrmyD5djXKAsRJzGiIOy3EriYHt1cnw==" saltValue="SudtRZ83H0aKvCin02Pg8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>
        <v>75</v>
      </c>
      <c r="D10" s="9">
        <v>491853</v>
      </c>
      <c r="E10" s="9">
        <f>IFERROR(D10/C10,0)</f>
        <v>6558.04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55" t="s">
        <v>260</v>
      </c>
      <c r="C11" s="56">
        <v>30</v>
      </c>
      <c r="D11" s="9">
        <v>160000</v>
      </c>
      <c r="E11" s="9">
        <f t="shared" ref="E11:E28" si="0">IFERROR(D11/C11,0)</f>
        <v>5333.333333333333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5" t="s">
        <v>261</v>
      </c>
      <c r="C12" s="56">
        <v>75</v>
      </c>
      <c r="D12" s="9">
        <v>1236496</v>
      </c>
      <c r="E12" s="9">
        <f t="shared" si="0"/>
        <v>16486.613333333335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5" t="s">
        <v>262</v>
      </c>
      <c r="C13" s="56">
        <v>75</v>
      </c>
      <c r="D13" s="9">
        <v>735000</v>
      </c>
      <c r="E13" s="9">
        <f t="shared" si="0"/>
        <v>9800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5" t="s">
        <v>259</v>
      </c>
      <c r="C14" s="56">
        <v>75</v>
      </c>
      <c r="D14" s="9">
        <v>110400</v>
      </c>
      <c r="E14" s="9">
        <f t="shared" si="0"/>
        <v>1472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5" t="s">
        <v>263</v>
      </c>
      <c r="C15" s="56">
        <v>75</v>
      </c>
      <c r="D15" s="9">
        <v>2090822</v>
      </c>
      <c r="E15" s="9">
        <f t="shared" si="0"/>
        <v>27877.626666666667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5" t="s">
        <v>264</v>
      </c>
      <c r="C16" s="56">
        <v>75</v>
      </c>
      <c r="D16" s="9">
        <v>12000</v>
      </c>
      <c r="E16" s="9">
        <f t="shared" si="0"/>
        <v>160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5" t="s">
        <v>259</v>
      </c>
      <c r="C17" s="56">
        <v>75</v>
      </c>
      <c r="D17" s="9">
        <v>159000</v>
      </c>
      <c r="E17" s="9">
        <f t="shared" si="0"/>
        <v>2120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5" t="s">
        <v>263</v>
      </c>
      <c r="C18" s="56">
        <v>75</v>
      </c>
      <c r="D18" s="9">
        <v>1232743</v>
      </c>
      <c r="E18" s="9">
        <f t="shared" si="0"/>
        <v>16436.573333333334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5" t="s">
        <v>265</v>
      </c>
      <c r="C19" s="56">
        <v>75</v>
      </c>
      <c r="D19" s="9">
        <v>60000</v>
      </c>
      <c r="E19" s="9">
        <f t="shared" si="0"/>
        <v>800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5" t="s">
        <v>266</v>
      </c>
      <c r="C20" s="56">
        <v>20</v>
      </c>
      <c r="D20" s="9">
        <v>628194</v>
      </c>
      <c r="E20" s="9">
        <f t="shared" si="0"/>
        <v>31409.7</v>
      </c>
      <c r="F20" s="9">
        <v>0</v>
      </c>
      <c r="G20" s="9">
        <v>0</v>
      </c>
      <c r="H20" s="14" t="s">
        <v>3</v>
      </c>
      <c r="I20" s="1"/>
    </row>
    <row r="21" spans="1:9" ht="39" x14ac:dyDescent="0.25">
      <c r="A21" s="1"/>
      <c r="B21" s="55" t="s">
        <v>267</v>
      </c>
      <c r="C21" s="56">
        <v>30</v>
      </c>
      <c r="D21" s="9">
        <v>58000</v>
      </c>
      <c r="E21" s="9">
        <f t="shared" si="0"/>
        <v>1933.3333333333333</v>
      </c>
      <c r="F21" s="9">
        <v>0</v>
      </c>
      <c r="G21" s="9">
        <v>0</v>
      </c>
      <c r="H21" s="14" t="s">
        <v>3</v>
      </c>
      <c r="I21" s="1"/>
    </row>
    <row r="22" spans="1:9" ht="39" x14ac:dyDescent="0.25">
      <c r="A22" s="1"/>
      <c r="B22" s="55" t="s">
        <v>268</v>
      </c>
      <c r="C22" s="56">
        <v>20</v>
      </c>
      <c r="D22" s="9">
        <v>6377238</v>
      </c>
      <c r="E22" s="9">
        <f t="shared" si="0"/>
        <v>318861.90000000002</v>
      </c>
      <c r="F22" s="9">
        <v>0</v>
      </c>
      <c r="G22" s="9">
        <v>0</v>
      </c>
      <c r="H22" s="14" t="s">
        <v>3</v>
      </c>
      <c r="I22" s="1"/>
    </row>
    <row r="23" spans="1:9" ht="39" x14ac:dyDescent="0.25">
      <c r="A23" s="1"/>
      <c r="B23" s="55" t="s">
        <v>269</v>
      </c>
      <c r="C23" s="56">
        <v>20</v>
      </c>
      <c r="D23" s="9">
        <v>125000</v>
      </c>
      <c r="E23" s="9">
        <f t="shared" si="0"/>
        <v>6250</v>
      </c>
      <c r="F23" s="9">
        <v>0</v>
      </c>
      <c r="G23" s="9">
        <v>0</v>
      </c>
      <c r="H23" s="14" t="s">
        <v>3</v>
      </c>
      <c r="I23" s="1"/>
    </row>
    <row r="24" spans="1:9" ht="39" x14ac:dyDescent="0.25">
      <c r="A24" s="1"/>
      <c r="B24" s="55" t="s">
        <v>270</v>
      </c>
      <c r="C24" s="56">
        <v>10</v>
      </c>
      <c r="D24" s="9">
        <v>50000</v>
      </c>
      <c r="E24" s="9">
        <f t="shared" si="0"/>
        <v>5000</v>
      </c>
      <c r="F24" s="9">
        <v>0</v>
      </c>
      <c r="G24" s="9">
        <v>0</v>
      </c>
      <c r="H24" s="14" t="s">
        <v>3</v>
      </c>
      <c r="I24" s="1"/>
    </row>
    <row r="25" spans="1:9" ht="39" x14ac:dyDescent="0.25">
      <c r="A25" s="1"/>
      <c r="B25" s="55" t="s">
        <v>271</v>
      </c>
      <c r="C25" s="56">
        <v>10</v>
      </c>
      <c r="D25" s="9">
        <v>150000</v>
      </c>
      <c r="E25" s="9">
        <f t="shared" si="0"/>
        <v>15000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55" t="s">
        <v>272</v>
      </c>
      <c r="C26" s="56">
        <v>60</v>
      </c>
      <c r="D26" s="9">
        <v>3321055</v>
      </c>
      <c r="E26" s="9">
        <f t="shared" si="0"/>
        <v>55350.916666666664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5" t="s">
        <v>273</v>
      </c>
      <c r="C27" s="56">
        <v>20</v>
      </c>
      <c r="D27" s="9">
        <v>4157318</v>
      </c>
      <c r="E27" s="9">
        <f t="shared" si="0"/>
        <v>207865.9</v>
      </c>
      <c r="F27" s="9">
        <v>0</v>
      </c>
      <c r="G27" s="9">
        <v>0</v>
      </c>
      <c r="H27" s="14" t="s">
        <v>3</v>
      </c>
      <c r="I27" s="1"/>
    </row>
    <row r="28" spans="1:9" ht="39" x14ac:dyDescent="0.25">
      <c r="A28" s="1"/>
      <c r="B28" s="55" t="s">
        <v>274</v>
      </c>
      <c r="C28" s="56">
        <v>20</v>
      </c>
      <c r="D28" s="9">
        <v>1538842</v>
      </c>
      <c r="E28" s="9">
        <f t="shared" si="0"/>
        <v>76942.100000000006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5" t="s">
        <v>272</v>
      </c>
      <c r="C29" s="56">
        <v>10</v>
      </c>
      <c r="D29" s="9">
        <v>1442989</v>
      </c>
      <c r="E29" s="9">
        <f t="shared" ref="E29:E30" si="1">IFERROR(D29/C29,0)</f>
        <v>144298.9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5" t="s">
        <v>275</v>
      </c>
      <c r="C30" s="56">
        <v>20</v>
      </c>
      <c r="D30" s="9">
        <v>321508</v>
      </c>
      <c r="E30" s="9">
        <f t="shared" si="1"/>
        <v>16075.4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93" t="s">
        <v>255</v>
      </c>
      <c r="C31" s="94"/>
      <c r="D31" s="95"/>
      <c r="E31" s="12">
        <f>SUM(E10:E30)</f>
        <v>966032.33666666667</v>
      </c>
      <c r="F31" s="12">
        <f>SUM(F10:F30)</f>
        <v>0</v>
      </c>
      <c r="G31" s="12">
        <f>SUM(G10:G30)</f>
        <v>0</v>
      </c>
      <c r="H31" s="13" t="s">
        <v>3</v>
      </c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</sheetData>
  <sheetProtection algorithmName="SHA-512" hashValue="o3UPtTiHkvIFhqaa+Sn/prFMqUbvU5zVwrkUDy37OTXlpAivcZ/sGwVF79+ooPMqBGd4XlQFOgvVpESctOEMPg==" saltValue="fxHi/5Q7/PMs4Ux7BkFgfg==" spinCount="100000" sheet="1" objects="1" scenarios="1"/>
  <mergeCells count="3">
    <mergeCell ref="B3:H4"/>
    <mergeCell ref="B31:D3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276</v>
      </c>
      <c r="C10" s="24">
        <f>'Fane 9. Anlægsprojekter'!F31</f>
        <v>0</v>
      </c>
      <c r="D10" s="14" t="s">
        <v>3</v>
      </c>
      <c r="E10" s="9">
        <f>SUM('Fane 9. Anlægsprojekter'!E31,'Fane 9. Anlægsprojekter'!G31)</f>
        <v>966032.33666666667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966032.33666666667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985063.17369900004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+mzA1CDfpP4NcOTQ3/7sTC9FFtKSlaxpGf93v/M0Qokp/6CEe1SNYSgxV32N1tkkqnlyxnFHWAgNksXaTq4Kw==" saltValue="ZGU8H+trBCGnqx/uyRam5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280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280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280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280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PsNAuHODqp1DRz4HfXZroxKxISL9ZtEbFAJCg/oYDIWW0gwncJfA0oX/eLv6gmhmvb3zfrXoG2PH0F0S7aepA==" saltValue="pIg4A51kYlTQfSPzKgSX1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1bf9HWQg7J0cmxBgwYYkQfQmALkitHXNTgoEAa9In7NZUo4IKtynx7Y4LN5tWlNoTCKOdVQS9LpFMd1p+8Xuw==" saltValue="hf96UdDIVUUb/YY4Wy1Ls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I+t/E9spkdLHA2BT5GFacyYqKoXC+tOejj0jZ0sIDNTX1YPETRd6FB9XFSQdOsMBGONDIgenB+4vsrGjA0a0g==" saltValue="hnjSo5+tBUeE5dCEElXmO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ybldB/4oRUfV5vXL+e0Exo2ViSw6dxS6PPMSmDeEivVGFNbh340h+grBmhupPlRh1IH2U71UTTNUBeQlvqmng==" saltValue="xDldFvwAP+zpw1rA11rBj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10542000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-10542000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+6SgaKtACHxdsCjXeG9RwB6vfWwNJ/zMMvU5DNI7hj+yO169+qlGeDvWciSFNfH4pLa29eKx+VFWHI+wLO9gg==" saltValue="p7YmD5h4F0B498bj1yiDT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108735157.96545888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985063.17369900004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2161488.3564414103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-2237634.1899119862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-680767.97735026653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-2395494.7963872775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106567812.53194976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2058626.5295626801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108626439.06151244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zPxYsXsCzd0Q22lu7zNOU/lNDe3xDLqe+myzFA87XwlRywhQgjd5CsMBGBxAzOdfImLe7zD7+wxvXS4hoh26A==" saltValue="uX0pVafZZTzaccDobiKRJ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sFspD3Vzx+79RHb6yAeQEHiiMN4Ltgc8Kluv5k786FbN1OeklZVkGQDEBc/x2lBEGYN/KXMNL1Ech1I4dIJrUQ==" saltValue="d7O7No3/tl3hAu4/bu6yL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106567812.53194976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2099385.9068794101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-2173343.9687765832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-680295.52437398559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-2373313.7602300253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103440245.18544859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2099181.4721950651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105539426.65764365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Vn8s+tSjgC+j/Ya24RxFrNXE1wnvNLBlxmQsURYtOA66b63HPul6C4EbO5+JRqxsC1ccp5fSdeZVFaweWn0RQ==" saltValue="tdt6iKU7Pymfz+cLtAwh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103440245.18544859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2037772.830153337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-2109560.3603120386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-679823.39928007009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-2351338.1089334511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100337296.14707635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2140535.3471973077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102477831.49427366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9YY7L6L6ckmXLIx2e9KPIzVeKSQ97t9cAU7nurBqiDJUxqlWf48D0xMCY/LM4AY1p8Z3i/kBoNPpYaYabPL2Q==" saltValue="ns27IZZlHslVPoJdA8Ms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281</v>
      </c>
      <c r="C9" s="7">
        <f>'Fane 2.3. Økonomisk ramme 2022'!C16</f>
        <v>100337296.14707635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1976644.7340974039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-2046278.8176234753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-679351.60184096976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-2329565.9407405439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97258744.520968765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2182703.8935370948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99441448.414505854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1rlYBIeAiLw0TT2MheC7gvOYALtbjCh2+R7EoUp93pe7iioPu0U9vDGfD4/xYCpmn7TPoeD2lEr8TrsXcAy0uw==" saltValue="Td+ybmVYkD/QaA816tlS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110321497.72159496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876917.61359999992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1945446.1177977519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-2262877.2290598541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-681240.75843662163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-1464585.5000373477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108735157.96545888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2292273.0829711496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11856.010338114607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111039287.05876815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mpejF+6xfIY5sFQ/qIXa8Lt4waAbBuCpLxDuZUSLoF9SWd1Bpo6R8Xuo4Btwx9ahZMXp9zKtIXMnaEtombPGg==" saltValue="L8Ed5DzO+OFppik/RPs/h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34257024.709994838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685140.49419989681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34159392.189571358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683187.84379142721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34062037.921831079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681240.75843662163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34038398.867513329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680767.97735026653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34014776.218699276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680295.52437398559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33991169.964003503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679823.39928007009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33967580.092048489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679351.60184096976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UEPsf5n/w/HlBwMAU4acf8VbPEYkqPTbHgjl7G4UxV3ihUa8An9p9UISPCmlDXOon9g9QqxqWx3gM1eqtw6vw==" saltValue="fzzuaIhYgr37a5ERMDXaw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81255641.046817631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739426.33352604043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81925248.470774189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423360.57462455169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1457570.3801035578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82306631.841937855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891737.52126983984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1464585.5000373477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83343939.405274808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1004468.9182208704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2395494.7963872775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83567385.923592433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2373313.7602300253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82793595.384980664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2351338.1089334511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82026969.744385347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2329565.9407405439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FjMT82iWDZ7zqWdqUnK7mD1OGmkNqdyZLSUNwjBOZHopvfO+cXx5xifXJwJ2Lvt1LHHCiN8SQDhC0K8dAB+Xg==" saltValue="/ln2b2tmySpCCorEPVyWf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1.4894372371914892E-2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240S6PXrvbrQl/Gc7RZ9h+43Hi/6hjjdc70IEnueGb8gJX3af2assiTV7C55B7iUShvdZD6SxrWkO7586dUjw==" saltValue="azvM98l/jtoUomfcXTN1G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2019-10-08T09:36:34Z</dcterms:modified>
</cp:coreProperties>
</file>