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ladsaxe Spildevand AS (S02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3" i="11" l="1"/>
  <c r="E12" i="11"/>
  <c r="E11" i="11"/>
  <c r="E19" i="40" l="1"/>
  <c r="E16" i="40" l="1"/>
  <c r="E12" i="40"/>
  <c r="E14" i="11" l="1"/>
  <c r="E15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6" i="11" l="1"/>
  <c r="C10" i="37" s="1"/>
  <c r="C13" i="37" s="1"/>
  <c r="C14" i="37" s="1"/>
  <c r="C10" i="2" s="1"/>
  <c r="G16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6" i="11"/>
  <c r="E10" i="37" s="1"/>
  <c r="E13" i="37" s="1"/>
  <c r="E14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<sst xmlns="http://schemas.openxmlformats.org/spreadsheetml/2006/main" count="681" uniqueCount="270">
  <si>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</si>
  <si>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</si>
  <si>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</si>
  <si>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</si>
  <si>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</si>
  <si>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</si>
  <si>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</si>
  <si>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</si>
  <si>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</si>
  <si>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</si>
  <si>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</si>
  <si>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</si>
  <si>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</si>
  <si>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</si>
  <si>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</si>
  <si>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</si>
  <si>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</si>
  <si>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</si>
  <si>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</si>
  <si>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</si>
  <si>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</si>
  <si>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</si>
  <si>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</si>
  <si>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</si>
  <si>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</si>
  <si>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</si>
  <si>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</si>
  <si>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</si>
  <si>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</si>
  <si>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</si>
  <si>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</si>
  <si>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</si>
  <si>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</si>
  <si>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</si>
  <si>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</si>
  <si>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</si>
  <si>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</si>
  <si>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</si>
  <si>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</si>
  <si>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</si>
  <si>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</si>
  <si>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</si>
  <si>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</si>
  <si>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</si>
  <si>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</si>
  <si>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</si>
  <si>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</si>
  <si>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</si>
  <si>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</si>
  <si>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</si>
  <si>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</si>
  <si>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</si>
  <si>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</si>
  <si>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</si>
  <si>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</si>
  <si>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</si>
  <si>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</si>
  <si>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</si>
  <si>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</si>
  <si>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</si>
  <si>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</si>
  <si>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</si>
  <si>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</si>
  <si>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</si>
  <si>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</si>
  <si>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</si>
  <si>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</si>
  <si>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</si>
  <si>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</si>
  <si>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</si>
  <si>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</si>
  <si>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</si>
  <si>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</si>
  <si>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</si>
  <si>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</si>
  <si>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</si>
  <si>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</si>
  <si>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</si>
  <si>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</si>
  <si>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</si>
  <si>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</si>
  <si>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</si>
  <si>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</si>
  <si>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</si>
  <si>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</si>
  <si>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</si>
  <si>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</si>
  <si>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</si>
  <si>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</si>
  <si>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</si>
  <si>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</si>
  <si>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</si>
  <si>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</si>
  <si>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</si>
  <si>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</si>
  <si>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</si>
  <si>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</si>
  <si>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</si>
  <si>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</si>
  <si>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</si>
  <si>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</si>
  <si>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</si>
  <si>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</si>
  <si>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</si>
  <si>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</si>
  <si>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</si>
  <si>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</si>
  <si>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</si>
  <si>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</si>
  <si>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</si>
  <si>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</si>
  <si>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</si>
  <si>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</si>
  <si>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</si>
  <si>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</si>
  <si>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</si>
  <si>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</si>
  <si>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</si>
  <si>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</si>
  <si>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</si>
  <si>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</si>
  <si>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</si>
  <si>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</si>
  <si>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</si>
  <si>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</si>
  <si>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</si>
  <si>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</si>
  <si>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</si>
  <si>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</si>
  <si>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</si>
  <si>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</si>
  <si>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</si>
  <si>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</si>
  <si>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</si>
  <si>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</si>
  <si>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</si>
  <si>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</si>
  <si>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</si>
  <si>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</si>
  <si>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</si>
  <si>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</si>
  <si>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</si>
  <si>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</si>
  <si>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</si>
  <si>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</si>
  <si>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</si>
  <si>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</si>
  <si>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</si>
  <si>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</si>
  <si>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</si>
  <si>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</si>
  <si>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</si>
  <si>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</si>
  <si>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</si>
  <si>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</si>
  <si>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</si>
  <si>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</si>
  <si>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</si>
  <si>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</si>
  <si>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</si>
  <si>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</si>
  <si>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</si>
  <si>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</si>
  <si>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</si>
  <si>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</si>
  <si>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</si>
  <si>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</si>
  <si>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</si>
  <si>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</si>
  <si>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</si>
  <si>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</si>
  <si>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</si>
  <si>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</si>
  <si>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</si>
  <si>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</si>
  <si>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</si>
  <si>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</si>
  <si>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</si>
  <si>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</si>
  <si>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</si>
  <si>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</si>
  <si>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</si>
  <si>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</si>
  <si>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</si>
  <si>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</si>
  <si>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</si>
  <si>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</si>
  <si>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</si>
  <si>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</si>
  <si>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</si>
  <si>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</si>
  <si>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</si>
  <si>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</si>
  <si>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</si>
  <si>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</si>
  <si>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</si>
  <si>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</si>
  <si>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</si>
  <si>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</si>
  <si>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</si>
  <si>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</si>
  <si>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</si>
  <si>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</si>
  <si>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</si>
  <si>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</si>
  <si>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</si>
  <si>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</si>
  <si>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</si>
  <si>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</si>
  <si>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</si>
  <si>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</si>
  <si>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</si>
  <si>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</si>
  <si>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</si>
  <si>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</si>
  <si>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</si>
  <si>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</si>
  <si>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</si>
  <si>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</si>
  <si>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</si>
  <si>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</si>
  <si>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</si>
  <si>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</si>
  <si>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</si>
  <si>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</si>
  <si>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</si>
  <si>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</si>
  <si>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</si>
  <si>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</si>
  <si>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</si>
  <si>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</si>
  <si>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</si>
  <si>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</si>
  <si>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</si>
  <si>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</si>
  <si>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</si>
  <si>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</si>
  <si>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</si>
  <si>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</si>
  <si>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</si>
  <si>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</si>
  <si>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</si>
  <si>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</si>
  <si>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</si>
  <si>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</si>
  <si>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</si>
  <si>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</si>
  <si>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</si>
  <si>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</si>
  <si>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</si>
  <si>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</si>
  <si>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</si>
  <si>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</si>
  <si>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</si>
  <si>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</si>
  <si>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</si>
  <si>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</si>
  <si>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</si>
  <si>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</si>
  <si>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Forsinkelsesbassiner, lukkede med automatisk rensning og SRO Miljøklasse A (1.000-3.000 m3) - Mek/EL</t>
  </si>
  <si>
    <t>Ledningsnet ≤ Ø 200 mm</t>
  </si>
  <si>
    <t>Brønde</t>
  </si>
  <si>
    <t>Overbygning</t>
  </si>
  <si>
    <t>Anlægsprojekter igangsat senest 1. marts 2016</t>
  </si>
  <si>
    <t>Afgift til Forsyningssekretariatet</t>
  </si>
  <si>
    <t>Køb af ydelser og produkter fra andre vandselskaber reguleret af vandsektorloven</t>
  </si>
  <si>
    <t>Tjenestemandspensioner</t>
  </si>
  <si>
    <t>Vilhelmdalsløbet omlægges</t>
  </si>
  <si>
    <t>Nye tilslutninger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</si>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</sst>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6uDsSQqb5Iqh0P1Seg83RwDaXpdQRHX28TDZk3EmsQfOobDkfKVxqhaqbiZ3cFg0HPhU/Pp7145LtDaq/ecCoQ==" saltValue="DpS0Vy6+RJbKBggD7v4HsQ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5" t="s">
        <v>264</v>
      </c>
      <c r="C10" s="9">
        <v>65650</v>
      </c>
      <c r="D10" s="14" t="s">
        <v>3</v>
      </c>
      <c r="E10" s="1"/>
      <c r="F10" s="1"/>
    </row>
    <row r="11" spans="1:6" ht="26.25" x14ac:dyDescent="0.25">
      <c r="A11" s="1"/>
      <c r="B11" s="35" t="s">
        <v>265</v>
      </c>
      <c r="C11" s="9">
        <v>26921830</v>
      </c>
      <c r="D11" s="14" t="s">
        <v>3</v>
      </c>
      <c r="E11" s="1"/>
      <c r="F11" s="1"/>
    </row>
    <row r="12" spans="1:6" x14ac:dyDescent="0.25">
      <c r="A12" s="1"/>
      <c r="B12" s="55" t="s">
        <v>266</v>
      </c>
      <c r="C12" s="9">
        <v>749308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27736788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28840381.817254923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4" t="s">
        <v>236</v>
      </c>
      <c r="C17" s="85"/>
      <c r="D17" s="86"/>
      <c r="E17" s="1"/>
      <c r="F17" s="1"/>
    </row>
    <row r="18" spans="1:6" x14ac:dyDescent="0.25">
      <c r="A18" s="1"/>
      <c r="B18" s="55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5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5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5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4"/>
      <c r="C22" s="85"/>
      <c r="D22" s="86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4" t="s">
        <v>196</v>
      </c>
      <c r="C25" s="85"/>
      <c r="D25" s="86"/>
      <c r="E25" s="1"/>
      <c r="F25" s="1"/>
    </row>
    <row r="26" spans="1:6" x14ac:dyDescent="0.25">
      <c r="A26" s="1"/>
      <c r="B26" s="55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5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5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5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4"/>
      <c r="C30" s="85"/>
      <c r="D30" s="86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z2XeNSudDSGlqKV6VqEsw21iKrBYoGz/8ytubqLeZpmDJOJgVOsHfk5a/NoCK+vlmzJ06IPT/G0ixfDHl63jbg==" saltValue="1mLodPWkDI9vfKI9qNxpP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48"/>
      <c r="C6" s="48"/>
      <c r="D6" s="48"/>
      <c r="E6" s="48"/>
      <c r="F6" s="4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77133151.566194713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66743957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10389194.566194713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79572874.833389819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74686584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4886290.8333898187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A3i40iOZjUKoFrg6toqBQbmmOSU5ofz1MisfyzvHVx1YdE0g25fPzF/gX8oXqBzWWhJlZcKjRZc/mxaxfVCzA==" saltValue="1FspEUV5mNL0QQvps5vNN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BAw2uNU3UU+S0tiLpZcfAOt7jqLF6atVp2uc4uRaRjk/CWBnUBVHY7zz1hz4XVsSGVfqJWrDem7H78HUIZvSA==" saltValue="vh6YKBnBLtVcssqsRpHem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64.5" x14ac:dyDescent="0.25">
      <c r="A10" s="1"/>
      <c r="B10" s="57" t="s">
        <v>259</v>
      </c>
      <c r="C10" s="45">
        <v>20</v>
      </c>
      <c r="D10" s="9">
        <v>20483</v>
      </c>
      <c r="E10" s="9">
        <f>IFERROR(D10/C10,0)</f>
        <v>1024.1500000000001</v>
      </c>
      <c r="F10" s="9">
        <v>0</v>
      </c>
      <c r="G10" s="9">
        <v>332</v>
      </c>
      <c r="H10" s="14" t="s">
        <v>3</v>
      </c>
      <c r="I10" s="1"/>
    </row>
    <row r="11" spans="1:9" x14ac:dyDescent="0.25">
      <c r="A11" s="1"/>
      <c r="B11" s="57" t="s">
        <v>260</v>
      </c>
      <c r="C11" s="45">
        <v>75</v>
      </c>
      <c r="D11" s="9">
        <v>8238219</v>
      </c>
      <c r="E11" s="9">
        <f t="shared" ref="E11:E13" si="0">IFERROR(D11/C11,0)</f>
        <v>109842.92</v>
      </c>
      <c r="F11" s="9">
        <v>0</v>
      </c>
      <c r="G11" s="9">
        <v>134283</v>
      </c>
      <c r="H11" s="14" t="s">
        <v>3</v>
      </c>
      <c r="I11" s="1"/>
    </row>
    <row r="12" spans="1:9" x14ac:dyDescent="0.25">
      <c r="A12" s="1"/>
      <c r="B12" s="57" t="s">
        <v>261</v>
      </c>
      <c r="C12" s="45">
        <v>75</v>
      </c>
      <c r="D12" s="9">
        <v>1466119</v>
      </c>
      <c r="E12" s="9">
        <f t="shared" si="0"/>
        <v>19548.253333333334</v>
      </c>
      <c r="F12" s="9">
        <v>0</v>
      </c>
      <c r="G12" s="9">
        <v>23898</v>
      </c>
      <c r="H12" s="14" t="s">
        <v>3</v>
      </c>
      <c r="I12" s="1"/>
    </row>
    <row r="13" spans="1:9" x14ac:dyDescent="0.25">
      <c r="A13" s="1"/>
      <c r="B13" s="57" t="s">
        <v>260</v>
      </c>
      <c r="C13" s="45">
        <v>75</v>
      </c>
      <c r="D13" s="9">
        <v>19939216</v>
      </c>
      <c r="E13" s="9">
        <f t="shared" si="0"/>
        <v>265856.21333333332</v>
      </c>
      <c r="F13" s="9">
        <v>0</v>
      </c>
      <c r="G13" s="9">
        <v>325009</v>
      </c>
      <c r="H13" s="14" t="s">
        <v>3</v>
      </c>
      <c r="I13" s="1"/>
    </row>
    <row r="14" spans="1:9" x14ac:dyDescent="0.25">
      <c r="A14" s="1"/>
      <c r="B14" s="57" t="s">
        <v>262</v>
      </c>
      <c r="C14" s="45">
        <v>75</v>
      </c>
      <c r="D14" s="9">
        <v>7917042</v>
      </c>
      <c r="E14" s="9">
        <f t="shared" ref="E14:E15" si="1">IFERROR(D14/C14,0)</f>
        <v>105560.56</v>
      </c>
      <c r="F14" s="9">
        <v>0</v>
      </c>
      <c r="G14" s="9">
        <v>129048</v>
      </c>
      <c r="H14" s="14" t="s">
        <v>3</v>
      </c>
      <c r="I14" s="1"/>
    </row>
    <row r="15" spans="1:9" x14ac:dyDescent="0.25">
      <c r="A15" s="1"/>
      <c r="B15" s="57" t="s">
        <v>260</v>
      </c>
      <c r="C15" s="45">
        <v>75</v>
      </c>
      <c r="D15" s="9">
        <v>1536472</v>
      </c>
      <c r="E15" s="9">
        <f t="shared" si="1"/>
        <v>20486.293333333335</v>
      </c>
      <c r="F15" s="9">
        <v>0</v>
      </c>
      <c r="G15" s="9">
        <v>25044</v>
      </c>
      <c r="H15" s="14" t="s">
        <v>3</v>
      </c>
      <c r="I15" s="1"/>
    </row>
    <row r="16" spans="1:9" x14ac:dyDescent="0.25">
      <c r="A16" s="1"/>
      <c r="B16" s="84" t="s">
        <v>255</v>
      </c>
      <c r="C16" s="85"/>
      <c r="D16" s="86"/>
      <c r="E16" s="12">
        <f>SUM(E10:E15)</f>
        <v>522318.38999999996</v>
      </c>
      <c r="F16" s="12">
        <f>SUM(F10:F15)</f>
        <v>0</v>
      </c>
      <c r="G16" s="12">
        <f>SUM(G10:G15)</f>
        <v>637614</v>
      </c>
      <c r="H16" s="13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algorithmName="SHA-512" hashValue="yror3cvySOYJ1LyJ/JQTUzUdPDwfCOohKKTKeJ/NJhhkAefII6ONr9Zs1draMSVVwQmUyPUCz0VrKGjTdIeaKQ==" saltValue="V6HmM3iUHxVS10NnKrbVRw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263</v>
      </c>
      <c r="C10" s="24">
        <f>'Fane 9. Anlægsprojekter'!F16</f>
        <v>0</v>
      </c>
      <c r="D10" s="14" t="s">
        <v>3</v>
      </c>
      <c r="E10" s="9">
        <f>SUM('Fane 9. Anlægsprojekter'!E16,'Fane 9. Anlægsprojekter'!G16)</f>
        <v>1159932.3899999999</v>
      </c>
      <c r="F10" s="14" t="s">
        <v>3</v>
      </c>
      <c r="G10" s="1"/>
    </row>
    <row r="11" spans="1:7" x14ac:dyDescent="0.25">
      <c r="A11" s="1"/>
      <c r="B11" s="46" t="s">
        <v>267</v>
      </c>
      <c r="C11" s="24">
        <v>0</v>
      </c>
      <c r="D11" s="14" t="s">
        <v>3</v>
      </c>
      <c r="E11" s="9">
        <v>116990</v>
      </c>
      <c r="F11" s="14" t="s">
        <v>3</v>
      </c>
      <c r="G11" s="1"/>
    </row>
    <row r="12" spans="1:7" x14ac:dyDescent="0.25">
      <c r="A12" s="1"/>
      <c r="B12" s="27" t="s">
        <v>268</v>
      </c>
      <c r="C12" s="24">
        <v>70114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40" t="s">
        <v>60</v>
      </c>
      <c r="C13" s="12">
        <f>SUM(C10:C12)</f>
        <v>70114</v>
      </c>
      <c r="D13" s="13" t="s">
        <v>3</v>
      </c>
      <c r="E13" s="12">
        <f>SUM(E10:E12)</f>
        <v>1276922.3899999999</v>
      </c>
      <c r="F13" s="13" t="s">
        <v>3</v>
      </c>
      <c r="G13" s="1"/>
    </row>
    <row r="14" spans="1:7" x14ac:dyDescent="0.25">
      <c r="A14" s="1"/>
      <c r="B14" s="40" t="s">
        <v>70</v>
      </c>
      <c r="C14" s="12">
        <f>C13*(1+'Fane 15. Nøgletal'!C12)</f>
        <v>71495.245800000004</v>
      </c>
      <c r="D14" s="13" t="s">
        <v>3</v>
      </c>
      <c r="E14" s="12">
        <f>E13*(1+'Fane 15. Nøgletal'!C12)</f>
        <v>1302077.7610829999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nEbOYKNkDJ7qsRfG2zI/lYBzl54pcNC+Q+WwEf+75GRKymduYMTHCR204OCSJ6ICWJipMGmvLKYnUy633YVlsQ==" saltValue="+9Yf+mOVGdlvdabVdelNg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3" t="s">
        <v>25</v>
      </c>
      <c r="C17" s="53" t="s">
        <v>16</v>
      </c>
      <c r="D17" s="54"/>
      <c r="E17" s="53" t="s">
        <v>48</v>
      </c>
      <c r="F17" s="39"/>
      <c r="G17" s="1"/>
    </row>
    <row r="18" spans="1:7" x14ac:dyDescent="0.25">
      <c r="A18" s="1"/>
      <c r="B18" s="27" t="s">
        <v>269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3" t="s">
        <v>25</v>
      </c>
      <c r="C25" s="53" t="s">
        <v>16</v>
      </c>
      <c r="D25" s="54"/>
      <c r="E25" s="53" t="s">
        <v>48</v>
      </c>
      <c r="F25" s="39"/>
      <c r="G25" s="1"/>
    </row>
    <row r="26" spans="1:7" x14ac:dyDescent="0.25">
      <c r="A26" s="1"/>
      <c r="B26" s="27" t="s">
        <v>269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3" t="s">
        <v>25</v>
      </c>
      <c r="C33" s="53" t="s">
        <v>16</v>
      </c>
      <c r="D33" s="54"/>
      <c r="E33" s="53" t="s">
        <v>48</v>
      </c>
      <c r="F33" s="39"/>
      <c r="G33" s="1"/>
    </row>
    <row r="34" spans="1:7" x14ac:dyDescent="0.25">
      <c r="A34" s="1"/>
      <c r="B34" s="27" t="s">
        <v>269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ev+uiVIdWvVYa4VLgs9O1n+6fSCIQAIJaGfDS0j0iFvJcZQtAxDE94yNkgG+NSthSBBrLDMNuT9l2rJ6ZpceQ==" saltValue="p9wvzKEoWCrQF+CwUoijN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347177.71860202285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-3021.1742738956095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-6943.5543720404576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350630.05074962869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347177.71860202285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-3021.1742738956095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-6943.5543720404576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357537.46274939639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347177.71860202285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-3021.1742738956095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-6943.5543720404576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364580.95076555951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347177.71860202285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-3021.1742738956095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-6943.5543720404576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371763.19549564103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XLT0ChOzdybAnyIaZ2qfcCB7WIwhVG1AVRxsjkVPwb8Gcpl1C8sIS2OX9I+9tIpHwLf5OqYqaFyUuU+E17i7w==" saltValue="HWFLkKiyv65QzXGtGdaiH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dmQ1ubFYFLjaOIBPh2glgFAww/T80d56oAE2EMTBXKFqzFmsVEqnNWcTNVQNnf9h8nsqMuWyzCuFkDzM1b1/9A==" saltValue="UcAPgbgOpGnT9mRecCe0Y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0Kucr29dGNYG+Iv7aunz5lpNy5vzH4RIB44TiwniD2nB2QAgAu5tEGRwcZv3NY2qQHHbWeDX5eTSe+vNzTp7BA==" saltValue="ZCHgSduzWCIFudEYM2Rls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40330430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-36527771.756613761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3802658.2433862388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-3802658.2433862388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yfq4PA0l1XqFzpPSz8gOqrtkaIAkFo9GDTxOATrvaw3WF5GjhHAxBG4rFMy566Y5Bsr1WYhW1UZw9lRzfnHSQ==" saltValue="L8KYnAZcX2IUAo1uQVvH8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48868006.877198353</v>
      </c>
      <c r="D9" s="8" t="s">
        <v>3</v>
      </c>
      <c r="E9" s="1"/>
    </row>
    <row r="10" spans="1:5" ht="17.100000000000001" customHeight="1" x14ac:dyDescent="0.25">
      <c r="A10" s="1"/>
      <c r="B10" s="49" t="s">
        <v>64</v>
      </c>
      <c r="C10" s="7">
        <f>'Fane 10.1. Varige tillæg'!C14</f>
        <v>71495.245800000004</v>
      </c>
      <c r="D10" s="8" t="s">
        <v>3</v>
      </c>
      <c r="E10" s="1"/>
    </row>
    <row r="11" spans="1:5" ht="17.100000000000001" customHeight="1" x14ac:dyDescent="0.25">
      <c r="A11" s="1"/>
      <c r="B11" s="49" t="s">
        <v>65</v>
      </c>
      <c r="C11" s="9">
        <f>'Fane 10.1. Varige tillæg'!E14</f>
        <v>1302077.7610829999</v>
      </c>
      <c r="D11" s="8" t="s">
        <v>3</v>
      </c>
      <c r="E11" s="1"/>
    </row>
    <row r="12" spans="1:5" ht="17.100000000000001" customHeight="1" x14ac:dyDescent="0.25">
      <c r="A12" s="1"/>
      <c r="B12" s="49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27</v>
      </c>
      <c r="C16" s="9">
        <f>SUM(C9:C15)*'Fane 15. Nøgletal'!C12</f>
        <v>989759.12371640268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-SUM(C9:C16)*'Fane 5. Individuelt eff. krav'!G11</f>
        <v>-445820.09482299007</v>
      </c>
      <c r="D17" s="8" t="s">
        <v>3</v>
      </c>
      <c r="E17" s="1"/>
    </row>
    <row r="18" spans="1:5" ht="17.100000000000001" customHeight="1" x14ac:dyDescent="0.25">
      <c r="A18" s="1"/>
      <c r="B18" s="49" t="s">
        <v>39</v>
      </c>
      <c r="C18" s="9">
        <f>-'Fane 4.1. Gen. krav - drift'!G28</f>
        <v>-325925.22252082423</v>
      </c>
      <c r="D18" s="8" t="s">
        <v>3</v>
      </c>
      <c r="E18" s="1"/>
    </row>
    <row r="19" spans="1:5" ht="17.100000000000001" customHeight="1" x14ac:dyDescent="0.25">
      <c r="A19" s="1"/>
      <c r="B19" s="49" t="s">
        <v>40</v>
      </c>
      <c r="C19" s="9">
        <f>-'Fane 4.2. Gen. krav - anlæg'!G25</f>
        <v>-1083608.1958292183</v>
      </c>
      <c r="D19" s="8" t="s">
        <v>3</v>
      </c>
      <c r="E19" s="1"/>
    </row>
    <row r="20" spans="1:5" ht="17.100000000000001" customHeight="1" x14ac:dyDescent="0.25">
      <c r="A20" s="1"/>
      <c r="B20" s="50" t="s">
        <v>29</v>
      </c>
      <c r="C20" s="10">
        <f>SUM(C9:C19)</f>
        <v>49375985.494624726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28840381.817254923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50" t="s">
        <v>145</v>
      </c>
      <c r="C24" s="10">
        <f>'Fane 11. Periodevise driftsomk.'!E12</f>
        <v>350630.05074962869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9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0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-3802658.2433862388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74764339.119243041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vq8g5I8YpjjvIJYyf3FgZQc705AY1BX7KoPPIKpaq52bIvoyQCV53z1/PDI1Ookq0A3BCMIzpILf8HmP6okBA==" saltValue="ggFFAXMcrtDWznF9nYtjl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5" t="s">
        <v>228</v>
      </c>
      <c r="C9" s="28">
        <v>1.2699999999999999E-2</v>
      </c>
      <c r="D9" s="1"/>
    </row>
    <row r="10" spans="1:4" x14ac:dyDescent="0.25">
      <c r="A10" s="1"/>
      <c r="B10" s="55" t="s">
        <v>229</v>
      </c>
      <c r="C10" s="28">
        <v>1.7500000000000002E-2</v>
      </c>
      <c r="D10" s="1"/>
    </row>
    <row r="11" spans="1:4" x14ac:dyDescent="0.25">
      <c r="A11" s="1"/>
      <c r="B11" s="55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5" t="s">
        <v>231</v>
      </c>
      <c r="C17" s="25">
        <v>9.1000000000000004E-3</v>
      </c>
      <c r="D17" s="1"/>
    </row>
    <row r="18" spans="1:4" x14ac:dyDescent="0.25">
      <c r="A18" s="1"/>
      <c r="B18" s="55" t="s">
        <v>232</v>
      </c>
      <c r="C18" s="25">
        <v>1.77E-2</v>
      </c>
      <c r="D18" s="1"/>
    </row>
    <row r="19" spans="1:4" x14ac:dyDescent="0.25">
      <c r="A19" s="1"/>
      <c r="B19" s="55" t="s">
        <v>233</v>
      </c>
      <c r="C19" s="25">
        <v>8.6999999999999994E-3</v>
      </c>
      <c r="D19" s="1"/>
    </row>
    <row r="20" spans="1:4" x14ac:dyDescent="0.25">
      <c r="A20" s="1"/>
      <c r="B20" s="55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5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n43voLZt+v2WdbTKjhQyUCU4OV2DENAZiRA35SyOUOVxbiOlTodttlgPV/bJCeJsDwjbyJGdzXdYtcAlsnZcGQ==" saltValue="XrlytN2V2OUgxS4VKjXjT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49375985.494624726</v>
      </c>
      <c r="D9" s="8" t="s">
        <v>3</v>
      </c>
      <c r="E9" s="1"/>
    </row>
    <row r="10" spans="1:5" ht="15" customHeight="1" x14ac:dyDescent="0.25">
      <c r="A10" s="1"/>
      <c r="B10" s="49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972706.91424410709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-438139.21827260772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-325699.03041639476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-1073574.5474121016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48511279.612767734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29408537.339054845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driftsomk.'!E18</f>
        <v>357537.46274939639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78277354.414571971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WYKmIPIA55xq0VmZCtVJmtSupwA+VWUHbi7mSElcP/T9CXLEphNZHG0v32ji/RXv1cOHadYQb3IIj9Owx06Nw==" saltValue="xwTrt22pOzMySWlSaS/Pz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48511279.612767734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955672.20837152435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-430466.2259198011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-325472.99528928578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-1063633.8053618304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47647378.794568345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29987885.524634227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driftsomk.'!E24</f>
        <v>364580.95076555951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77999845.269968137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09Fb0F5dpZiGTwXfOdCgH9rkg6fyMLqJ0M/Wi3SXvNuuY58XHaOFjyzKrWduaOS7hQEJO6wPH36N5671xSn9FQ==" saltValue="t/cshSB/xU9YTabLbITvW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47647378.794568345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938653.3622529963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-422800.37732236594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-325247.11703055503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-1053785.1094137586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46784199.553054661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30578646.86946952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driftsomk.'!E30</f>
        <v>371763.19549564103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77734609.618019819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TgWVoqY3oNNvuX5vF3ds6wPy+K5bDi7UWXN5vKyrQFYXPrL3slJt2DZV+1OSwgCUI/K51sfQ/0Mi9jUUeE/Pg==" saltValue="u2OUSU4HSGyvO0Kxiv/4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49425794.376338176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555275.96375433321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874335.56537336635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-1017108.1181093176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-324692.48506261251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-645598.42509559647</v>
      </c>
      <c r="F19" s="8" t="s">
        <v>3</v>
      </c>
      <c r="G19" s="1"/>
    </row>
    <row r="20" spans="1:7" ht="15" customHeight="1" x14ac:dyDescent="0.25">
      <c r="A20" s="1"/>
      <c r="B20" s="50" t="s">
        <v>29</v>
      </c>
      <c r="C20" s="51"/>
      <c r="D20" s="52"/>
      <c r="E20" s="10">
        <f>SUM(E9:E19)</f>
        <v>48868006.877198353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353253.61500000005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-14130.144600000001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339123.47040000005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38659273.984480232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146659.01855885072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-3802658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84210405.350637436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468uUXFehYmdmWr8rnPBv00CD6+SRAITwbZqXMUjFbIMA/E6m2FBu7k/0a1Wl+jEQj+wb/f9AFlI42bT7d3aWQ==" saltValue="4f1qURYkKC4Ra30m9UUqmA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16341627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341207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333656.68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16288109.800600002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0.64208514772355563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347178.1225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332705.77130370302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16234624.253130624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324692.48506261251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16223357.423898952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72903.702142260008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325925.22252082423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16284951.520819739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325699.03041639476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16273649.764464289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325472.99528928578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16262355.85152775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325247.11703055503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58iU8kLGd3riVJXRgADpZKj8kSCMhZAHCLMoL3iUtLb86GQ2qskMrYfb6E+7EnLFjkAw2cpENVNSr4UvZv4fQ==" saltValue="2uoQbmvapgzdXATanhXiSA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6"/>
      <c r="C3" s="56"/>
      <c r="D3" s="56"/>
      <c r="E3" s="56"/>
      <c r="F3" s="56"/>
      <c r="G3" s="56"/>
      <c r="H3" s="56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36651127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333525.25570000004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36953159.774825253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-737756.4879159698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641012.63817829429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36196942.485083781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564660.1275417814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645598.42509559647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36827489.47002431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1327728.6929763351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1083608.1958292183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37801920.683524705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1073574.5474121016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37451894.554994024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1063633.8053618304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37105109.486399949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1053785.1094137586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AC/wGntMqAM+lBo9kTtdPHEInXIqBWjYRJ9uBRI5a2XIhkz4UeUAS3CzWfoUqUoUPz0BWgy03WIczkyfXjQzA==" saltValue="hyrOzWuptU2OkmjH1FnGZQ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0.02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0.02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8.7020972603338211E-3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8LADkciv9nKyD1mlKy/FtYVCISfhFuhCeliwUmA0ZBJG3gb9FLhXOeTMPXPg9BjGwBvHSORp9KLaswhxk7gEYg==" saltValue="5z/u1kH2AKBPeyP3oFRDm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2019-10-08T09:38:33Z</dcterms:modified>
</cp:coreProperties>
</file>