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emvig Vand &amp; Spildevand AS (S06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1" i="11" l="1"/>
  <c r="E19" i="40" l="1"/>
  <c r="E16" i="40" l="1"/>
  <c r="E12" i="40"/>
  <c r="E12" i="11" l="1"/>
  <c r="E13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4" i="11" l="1"/>
  <c r="C10" i="37" s="1"/>
  <c r="C11" i="37" s="1"/>
  <c r="C12" i="37" s="1"/>
  <c r="C10" i="2" s="1"/>
  <c r="G14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4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<sst xmlns="http://schemas.openxmlformats.org/spreadsheetml/2006/main" count="675" uniqueCount="270">
  <si>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</si>
  <si>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</si>
  <si>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</si>
  <si>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</si>
  <si>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</si>
  <si>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</si>
  <si>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</si>
  <si>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</si>
  <si>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</si>
  <si>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</si>
  <si>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</si>
  <si>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</si>
  <si>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</si>
  <si>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</si>
  <si>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</si>
  <si>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</si>
  <si>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</si>
  <si>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</si>
  <si>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</si>
  <si>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</si>
  <si>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</si>
  <si>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</si>
  <si>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</si>
  <si>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</si>
  <si>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</si>
  <si>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</si>
  <si>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</si>
  <si>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</si>
  <si>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</si>
  <si>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</si>
  <si>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</si>
  <si>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</si>
  <si>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</si>
  <si>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</si>
  <si>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</si>
  <si>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</si>
  <si>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</si>
  <si>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</si>
  <si>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</si>
  <si>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</si>
  <si>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</si>
  <si>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</si>
  <si>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</si>
  <si>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</si>
  <si>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</si>
  <si>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</si>
  <si>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</si>
  <si>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</si>
  <si>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</si>
  <si>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</si>
  <si>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</si>
  <si>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</si>
  <si>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</si>
  <si>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</si>
  <si>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</si>
  <si>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</si>
  <si>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</si>
  <si>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</si>
  <si>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</si>
  <si>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</si>
  <si>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</si>
  <si>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</si>
  <si>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</si>
  <si>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</si>
  <si>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</si>
  <si>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</si>
  <si>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</si>
  <si>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</si>
  <si>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</si>
  <si>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</si>
  <si>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</si>
  <si>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</si>
  <si>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</si>
  <si>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</si>
  <si>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</si>
  <si>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</si>
  <si>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</si>
  <si>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</si>
  <si>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</si>
  <si>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</si>
  <si>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</si>
  <si>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</si>
  <si>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</si>
  <si>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</si>
  <si>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</si>
  <si>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</si>
  <si>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</si>
  <si>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</si>
  <si>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</si>
  <si>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</si>
  <si>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</si>
  <si>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</si>
  <si>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</si>
  <si>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</si>
  <si>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</si>
  <si>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</si>
  <si>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</si>
  <si>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</si>
  <si>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</si>
  <si>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</si>
  <si>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</si>
  <si>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</si>
  <si>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</si>
  <si>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</si>
  <si>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</si>
  <si>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</si>
  <si>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</si>
  <si>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</si>
  <si>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</si>
  <si>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</si>
  <si>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</si>
  <si>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</si>
  <si>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</si>
  <si>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</si>
  <si>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</si>
  <si>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</si>
  <si>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</si>
  <si>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</si>
  <si>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</si>
  <si>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</si>
  <si>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</si>
  <si>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</si>
  <si>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</si>
  <si>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</si>
  <si>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</si>
  <si>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</si>
  <si>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</si>
  <si>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</si>
  <si>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</si>
  <si>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</si>
  <si>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</si>
  <si>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</si>
  <si>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</si>
  <si>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</si>
  <si>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</si>
  <si>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</si>
  <si>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</si>
  <si>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</si>
  <si>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</si>
  <si>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</si>
  <si>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</si>
  <si>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</si>
  <si>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</si>
  <si>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</si>
  <si>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</si>
  <si>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</si>
  <si>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</si>
  <si>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</si>
  <si>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</si>
  <si>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</si>
  <si>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</si>
  <si>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</si>
  <si>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</si>
  <si>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</si>
  <si>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</si>
  <si>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</si>
  <si>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</si>
  <si>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</si>
  <si>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</si>
  <si>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</si>
  <si>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</si>
  <si>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</si>
  <si>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</si>
  <si>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</si>
  <si>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</si>
  <si>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</si>
  <si>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</si>
  <si>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</si>
  <si>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</si>
  <si>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</si>
  <si>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</si>
  <si>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</si>
  <si>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</si>
  <si>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</si>
  <si>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</si>
  <si>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</si>
  <si>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</si>
  <si>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</si>
  <si>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</si>
  <si>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</si>
  <si>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</si>
  <si>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</si>
  <si>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</si>
  <si>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</si>
  <si>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</si>
  <si>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</si>
  <si>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</si>
  <si>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</si>
  <si>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</si>
  <si>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</si>
  <si>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</si>
  <si>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</si>
  <si>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</si>
  <si>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</si>
  <si>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</si>
  <si>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</si>
  <si>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</si>
  <si>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</si>
  <si>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</si>
  <si>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</si>
  <si>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</si>
  <si>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</si>
  <si>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</si>
  <si>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</si>
  <si>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</si>
  <si>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</si>
  <si>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</si>
  <si>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</si>
  <si>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</si>
  <si>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</si>
  <si>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</si>
  <si>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</si>
  <si>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</si>
  <si>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</si>
  <si>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</si>
  <si>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</si>
  <si>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</si>
  <si>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</si>
  <si>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</si>
  <si>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</si>
  <si>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</si>
  <si>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</si>
  <si>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</si>
  <si>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</si>
  <si>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</si>
  <si>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</si>
  <si>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</si>
  <si>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</si>
  <si>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</si>
  <si>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</si>
  <si>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</si>
  <si>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</si>
  <si>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</si>
  <si>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</si>
  <si>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</si>
  <si>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</si>
  <si>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</si>
  <si>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</si>
  <si>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</si>
  <si>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</si>
  <si>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</si>
  <si>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</si>
  <si>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</si>
  <si>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</si>
  <si>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</si>
  <si>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</si>
  <si>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</si>
  <si>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</si>
  <si>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</si>
  <si>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</si>
  <si>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</si>
  <si>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</si>
  <si>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</si>
  <si>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</si>
  <si>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</si>
  <si>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</si>
  <si>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</si>
  <si>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</si>
  <si>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</si>
  <si>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Ledningsnet ≤ Ø 200 mm</t>
  </si>
  <si>
    <t>Ø 200 mm &lt; Ledningsnet ≤ Ø 500 mm</t>
  </si>
  <si>
    <t>Pumpestationer i brønde (&lt; 6,25 m2), Mek/EL</t>
  </si>
  <si>
    <t>Pumpestationer i brønde (&lt; 6,25 m2), SRO</t>
  </si>
  <si>
    <t>Anlægsprojekter igangsat senest 1. marts 2016</t>
  </si>
  <si>
    <t>Spildevandsafgift</t>
  </si>
  <si>
    <t>Afgift til Forsyningssekretariatet</t>
  </si>
  <si>
    <t>Ejendomsskatter</t>
  </si>
  <si>
    <t>Erstatninger</t>
  </si>
  <si>
    <t>Tjenestemandspensioner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</si>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</sst>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P8sym0KMxAWZixn8SNqqwnXm7ALSqDaDYkYH3X2umZj5mZfot/Zu8VXcuQsnb/AguXqh+AhJs4yXkq65NdPsA==" saltValue="U9cX48YwXUh0F/4Tghc+O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4" t="s">
        <v>264</v>
      </c>
      <c r="C10" s="9">
        <v>1050659</v>
      </c>
      <c r="D10" s="14" t="s">
        <v>3</v>
      </c>
      <c r="E10" s="1"/>
      <c r="F10" s="1"/>
    </row>
    <row r="11" spans="1:6" x14ac:dyDescent="0.25">
      <c r="A11" s="1"/>
      <c r="B11" s="54" t="s">
        <v>265</v>
      </c>
      <c r="C11" s="9">
        <v>32070</v>
      </c>
      <c r="D11" s="14" t="s">
        <v>3</v>
      </c>
      <c r="E11" s="1"/>
      <c r="F11" s="1"/>
    </row>
    <row r="12" spans="1:6" x14ac:dyDescent="0.25">
      <c r="A12" s="1"/>
      <c r="B12" s="54" t="s">
        <v>266</v>
      </c>
      <c r="C12" s="9">
        <v>61875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17500</v>
      </c>
      <c r="D13" s="14" t="s">
        <v>3</v>
      </c>
      <c r="E13" s="1"/>
      <c r="F13" s="1"/>
    </row>
    <row r="14" spans="1:6" x14ac:dyDescent="0.25">
      <c r="A14" s="1"/>
      <c r="B14" s="54" t="s">
        <v>267</v>
      </c>
      <c r="C14" s="9">
        <v>350404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1512508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1572687.8044297202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3" t="s">
        <v>236</v>
      </c>
      <c r="C19" s="84"/>
      <c r="D19" s="85"/>
      <c r="E19" s="1"/>
      <c r="F19" s="1"/>
    </row>
    <row r="20" spans="1:6" x14ac:dyDescent="0.25">
      <c r="A20" s="1"/>
      <c r="B20" s="54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3"/>
      <c r="C24" s="84"/>
      <c r="D24" s="8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3" t="s">
        <v>196</v>
      </c>
      <c r="C27" s="84"/>
      <c r="D27" s="85"/>
      <c r="E27" s="1"/>
      <c r="F27" s="1"/>
    </row>
    <row r="28" spans="1:6" x14ac:dyDescent="0.25">
      <c r="A28" s="1"/>
      <c r="B28" s="54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3"/>
      <c r="C32" s="84"/>
      <c r="D32" s="8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uGFbTFfv1qHSP5sx8TX1hD3pYf2MD67c3cooqSIEp8Ad/46bdr9/oFs7nEV/SnzKUvE5htQ5iGtSufFOBWEApQ==" saltValue="1+OucFOUFn+I2n2x63S7z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81009853.862270638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40729677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40280176.862270638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59471236.077912733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41143200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18328036.077912733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jL++yR+nRXhpqGApLK3l+t2KuF2ohUf2lFPy7UrbhWOarDtASPsiw8nwnGPGnko+sGXfX2EQqvDtLsbIQZsYA==" saltValue="ykHjfDjPiBbtVq8PgRVTE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266278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-266278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-2061.1858970719622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11013.492809471383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-255264.50719052862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lNYpIIONne1LUVBBSB/uVgE9p+ufbldSqM7rYy/aWXSIS9kMjHOFjfa5T2K1qkGN0XE3ziPZ9M7eHVy018tCQ==" saltValue="RAMt4YHMcuL5zbpWfofZh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6" t="s">
        <v>259</v>
      </c>
      <c r="C10" s="45">
        <v>75</v>
      </c>
      <c r="D10" s="9">
        <v>36642</v>
      </c>
      <c r="E10" s="9">
        <f>IFERROR(D10/C10,0)</f>
        <v>488.56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260</v>
      </c>
      <c r="C11" s="45">
        <v>75</v>
      </c>
      <c r="D11" s="9">
        <v>9128340</v>
      </c>
      <c r="E11" s="9">
        <f t="shared" ref="E11" si="0">IFERROR(D11/C11,0)</f>
        <v>121711.2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261</v>
      </c>
      <c r="C12" s="45">
        <v>20</v>
      </c>
      <c r="D12" s="9">
        <v>170588</v>
      </c>
      <c r="E12" s="9">
        <f t="shared" ref="E12:E13" si="1">IFERROR(D12/C12,0)</f>
        <v>8529.4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262</v>
      </c>
      <c r="C13" s="45">
        <v>10</v>
      </c>
      <c r="D13" s="9">
        <v>341174</v>
      </c>
      <c r="E13" s="9">
        <f t="shared" si="1"/>
        <v>34117.4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83" t="s">
        <v>255</v>
      </c>
      <c r="C14" s="84"/>
      <c r="D14" s="85"/>
      <c r="E14" s="12">
        <f>SUM(E10:E13)</f>
        <v>164846.56</v>
      </c>
      <c r="F14" s="12">
        <f>SUM(F10:F13)</f>
        <v>0</v>
      </c>
      <c r="G14" s="12">
        <f>SUM(G10:G13)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</sheetData>
  <sheetProtection algorithmName="SHA-512" hashValue="0rJpKLQg7RH8P3mxWgQSyvM77OU+FEcEdy/1aXbUcqa04T5hBkUj9jVLK1CUWC/10Hm9UUJDMTj+uSpTjWEIYQ==" saltValue="aB9TZquJXjkWK1+IEykNfA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263</v>
      </c>
      <c r="C10" s="24">
        <f>'Fane 9. Anlægsprojekter'!F14</f>
        <v>0</v>
      </c>
      <c r="D10" s="14" t="s">
        <v>3</v>
      </c>
      <c r="E10" s="9">
        <f>SUM('Fane 9. Anlægsprojekter'!E14,'Fane 9. Anlægsprojekter'!G14)</f>
        <v>164846.56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164846.56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168094.037232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psV9CNFabLdQj91IgUspLjHx+yzCgjmj2p4iRyG7qOU1hcE6aWanNJIW60NzRKLcVfe8Hv+w0UQJLbq3W0lUg==" saltValue="UW+CeID9JZx5OQDjSEQq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2" t="s">
        <v>25</v>
      </c>
      <c r="C17" s="52" t="s">
        <v>16</v>
      </c>
      <c r="D17" s="53"/>
      <c r="E17" s="52" t="s">
        <v>48</v>
      </c>
      <c r="F17" s="39"/>
      <c r="G17" s="1"/>
    </row>
    <row r="18" spans="1:7" x14ac:dyDescent="0.25">
      <c r="A18" s="1"/>
      <c r="B18" s="27" t="s">
        <v>269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2" t="s">
        <v>25</v>
      </c>
      <c r="C25" s="52" t="s">
        <v>16</v>
      </c>
      <c r="D25" s="53"/>
      <c r="E25" s="52" t="s">
        <v>48</v>
      </c>
      <c r="F25" s="39"/>
      <c r="G25" s="1"/>
    </row>
    <row r="26" spans="1:7" x14ac:dyDescent="0.25">
      <c r="A26" s="1"/>
      <c r="B26" s="27" t="s">
        <v>269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2" t="s">
        <v>25</v>
      </c>
      <c r="C33" s="52" t="s">
        <v>16</v>
      </c>
      <c r="D33" s="53"/>
      <c r="E33" s="52" t="s">
        <v>48</v>
      </c>
      <c r="F33" s="39"/>
      <c r="G33" s="1"/>
    </row>
    <row r="34" spans="1:7" x14ac:dyDescent="0.25">
      <c r="A34" s="1"/>
      <c r="B34" s="27" t="s">
        <v>269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cTWT8EldwRpeln4RdIYDIQwkLX7LTefvdgS85f/hptLvsy9qdDAnvGHb6U0l8csDt2FBFKMyr7zz3sxuRK4pg==" saltValue="D69y3y9qV9TU217A4PqZU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327211.11176404095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-941.33854537983018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-6544.2222352808194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332446.81998120662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295507.71264972002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-850.13249970191953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-5910.1542529944008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306150.78631486068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257304.929024165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-740.22867469528842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-5146.0985804832999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271823.55248242751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227607.7573764917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-654.7942522210451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-4552.1551475298338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245187.57437254299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4Fi8KbwPyOeUZZyQtQLKRrZKamCXPEA+ZIs5sp2Srzizv6m2vsitFaI6J2uyL+JQqNwldeWaNhyUymirdOE0w==" saltValue="Ug18hBU4KtMu0o1B61y2f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46LuOV/kcleHaFAWOu+ztXeqhiol/IGAoC+yN1XYOJuiGM097tBoiastCuJ6QwoZyQvGSoZLGFXKWlHi5+mig==" saltValue="N2aETb82WJT8hPj7cJcWX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lyZRRCMffdQcaf7f54f2B/H/XS1rKBzXNEEEOvhSo7rQoYN+xZ4Imh/NeCG9oJ/72kfWqji2T/aBml1+xuXoQ==" saltValue="PCDoPKwHnwyudow6u83d4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-9646508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8595893.3783068769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-1050614.6216931231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1050614.6216931231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ITDUArXxtDi/Si9qKWdw8dSsjRk0Il5hjnvNpxbDY7W/zYr7tR6NZwapyciyvlpSje1iidCMPOtVbw5/7ksuA==" saltValue="66HRiuGU76c/4rF2NIhHr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58256456.394768819</v>
      </c>
      <c r="D9" s="8" t="s">
        <v>3</v>
      </c>
      <c r="E9" s="1"/>
    </row>
    <row r="10" spans="1:5" ht="17.100000000000001" customHeight="1" x14ac:dyDescent="0.25">
      <c r="A10" s="1"/>
      <c r="B10" s="48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65</v>
      </c>
      <c r="C11" s="9">
        <f>'Fane 10.1. Varige tillæg'!E12</f>
        <v>168094.037232</v>
      </c>
      <c r="D11" s="8" t="s">
        <v>3</v>
      </c>
      <c r="E11" s="1"/>
    </row>
    <row r="12" spans="1:5" ht="17.100000000000001" customHeight="1" x14ac:dyDescent="0.25">
      <c r="A12" s="1"/>
      <c r="B12" s="48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27</v>
      </c>
      <c r="C16" s="9">
        <f>SUM(C9:C15)*'Fane 15. Nøgletal'!C12</f>
        <v>1150963.6435104159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-171390.04680421235</v>
      </c>
      <c r="D17" s="8" t="s">
        <v>3</v>
      </c>
      <c r="E17" s="1"/>
    </row>
    <row r="18" spans="1:5" ht="17.100000000000001" customHeight="1" x14ac:dyDescent="0.25">
      <c r="A18" s="1"/>
      <c r="B18" s="48" t="s">
        <v>39</v>
      </c>
      <c r="C18" s="9">
        <f>-'Fane 4.1. Gen. krav - drift'!G28</f>
        <v>-358461.77314877481</v>
      </c>
      <c r="D18" s="8" t="s">
        <v>3</v>
      </c>
      <c r="E18" s="1"/>
    </row>
    <row r="19" spans="1:5" ht="17.100000000000001" customHeight="1" x14ac:dyDescent="0.25">
      <c r="A19" s="1"/>
      <c r="B19" s="48" t="s">
        <v>40</v>
      </c>
      <c r="C19" s="9">
        <f>-'Fane 4.2. Gen. krav - anlæg'!G25</f>
        <v>-1200332.8167571288</v>
      </c>
      <c r="D19" s="8" t="s">
        <v>3</v>
      </c>
      <c r="E19" s="1"/>
    </row>
    <row r="20" spans="1:5" ht="17.100000000000001" customHeight="1" x14ac:dyDescent="0.25">
      <c r="A20" s="1"/>
      <c r="B20" s="49" t="s">
        <v>29</v>
      </c>
      <c r="C20" s="10">
        <f>SUM(C9:C19)</f>
        <v>57845329.438801117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1572687.8044297202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9" t="s">
        <v>145</v>
      </c>
      <c r="C24" s="10">
        <f>'Fane 11. Periodevise driftsomk.'!E12</f>
        <v>332446.81998120662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8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1050614.6216931231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-255264.50719052862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60545814.177714638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8PauwB5T+saOPMYMAP2SLZcip1lBEXPaSjkAUDAPnRB1XINi3GjzqJ4eGcLn/ROd03gozAQSCOS2IorWzg6UPg==" saltValue="yQE5ItM9eIaK35uS1Tx0I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4" t="s">
        <v>228</v>
      </c>
      <c r="C9" s="28">
        <v>1.2699999999999999E-2</v>
      </c>
      <c r="D9" s="1"/>
    </row>
    <row r="10" spans="1:4" x14ac:dyDescent="0.25">
      <c r="A10" s="1"/>
      <c r="B10" s="54" t="s">
        <v>229</v>
      </c>
      <c r="C10" s="28">
        <v>1.7500000000000002E-2</v>
      </c>
      <c r="D10" s="1"/>
    </row>
    <row r="11" spans="1:4" x14ac:dyDescent="0.25">
      <c r="A11" s="1"/>
      <c r="B11" s="54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4" t="s">
        <v>231</v>
      </c>
      <c r="C17" s="25">
        <v>9.1000000000000004E-3</v>
      </c>
      <c r="D17" s="1"/>
    </row>
    <row r="18" spans="1:4" x14ac:dyDescent="0.25">
      <c r="A18" s="1"/>
      <c r="B18" s="54" t="s">
        <v>232</v>
      </c>
      <c r="C18" s="25">
        <v>1.77E-2</v>
      </c>
      <c r="D18" s="1"/>
    </row>
    <row r="19" spans="1:4" x14ac:dyDescent="0.25">
      <c r="A19" s="1"/>
      <c r="B19" s="54" t="s">
        <v>233</v>
      </c>
      <c r="C19" s="25">
        <v>8.6999999999999994E-3</v>
      </c>
      <c r="D19" s="1"/>
    </row>
    <row r="20" spans="1:4" x14ac:dyDescent="0.25">
      <c r="A20" s="1"/>
      <c r="B20" s="54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4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IABDmuH9wWlAaMSXFlvjWdHlM3Y9zgv4VknBEMuVgeEMvFdTMLlgVYbGG/qT53x68GH/h1flL6DVNh4TGAshCw==" saltValue="nJXiJt7FhNjPWuooLX7qe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57845329.438801117</v>
      </c>
      <c r="D9" s="8" t="s">
        <v>3</v>
      </c>
      <c r="E9" s="1"/>
    </row>
    <row r="10" spans="1:5" ht="15" customHeight="1" x14ac:dyDescent="0.25">
      <c r="A10" s="1"/>
      <c r="B10" s="48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1139552.9899443819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-169690.8858795593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-358213.00067820959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-1189218.3590470226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57267760.183140703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1603669.7541769857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driftsomk.'!E18</f>
        <v>306150.78631486068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59177580.723632552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yg7/2cIzVazu4Fkq0H6tpo3rEoNtt6gqLZ1zagv+Wmz7Xz4eIwdrMGmCZhN5AKiJGzIx3eMbqTqYkvwy52TcA==" saltValue="qLpW3YOimnRXmLAmR8rG4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57267760.183140703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1128174.8756078717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-167996.57037300654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-357964.40085573896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-1178206.8154357939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56691767.272084028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1635262.0483342723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driftsomk.'!E24</f>
        <v>271823.55248242751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58598852.872900724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tSMVbrcVkRnixAkOA+q+UkX/pjZjWuLjca1U0B9oJkoOv4oER2qiZJI3SVgT09sIxPX5O0I3X7OvGphy4pIew==" saltValue="2koOjxfStR0rkZOYZTog4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56691767.272084028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1116827.8152600552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-166306.87911727669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-357715.97356154508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-1167297.2329924025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56117275.001672849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1667476.7106864576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driftsomk.'!E30</f>
        <v>245187.57437254299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58029939.286731854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WM2vshIe0mEdpXxzF9cD1zZk2shX8n0dcSIk9oZv3tH5aFQl+3cRoLxMtYudjb7FuhyyL80RQeeVj343yT8mg==" saltValue="tw4sqZgCUb7qQVLjYwHL6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58615436.393032335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0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1025770.136878066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-282206.84361756645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-358710.7183873356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-743832.57313667738</v>
      </c>
      <c r="F19" s="8" t="s">
        <v>3</v>
      </c>
      <c r="G19" s="1"/>
    </row>
    <row r="20" spans="1:7" ht="15" customHeight="1" x14ac:dyDescent="0.25">
      <c r="A20" s="1"/>
      <c r="B20" s="49" t="s">
        <v>29</v>
      </c>
      <c r="C20" s="50"/>
      <c r="D20" s="51"/>
      <c r="E20" s="10">
        <f>SUM(E9:E19)</f>
        <v>58256456.394768819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375854.32500000001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-9295.5324585851431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366558.79254141485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979706.1500269298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-271594.13472183287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1050614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60381741.202615328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rTErs1hAezeMThzmZILXUUn6mVG0iPmJGcmYVsURE5+jKQ7gbz3RvqLe2ETy7hxVahfpQV0I8P54YhBi3uT0g==" saltValue="BlSTSB8AMyybx1Za69We8Q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18056740.819805335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483182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370798.45639610669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17995446.354768891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-0.66000766517594456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423722.61250000005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368383.36614522449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17935535.919366781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358710.7183873356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17923088.65743874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358461.77314877481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17910650.033910479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358213.00067820959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17898220.042786948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357964.40085573896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17885798.678077254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357715.97356154508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/UyYIq+fXtaT8IfxGPkcVtl+1ta/bNwjQqO9E/vOpCHjxoF+Bptg9rKOG61nNGopTLLIxQVH98x+x4MB0VhxA==" saltValue="rBFblDVecXV1zYCi4B1ZDg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5"/>
      <c r="C3" s="55"/>
      <c r="D3" s="55"/>
      <c r="E3" s="55"/>
      <c r="F3" s="55"/>
      <c r="G3" s="55"/>
      <c r="H3" s="55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41861809.542724416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380942.4668387922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42206782.249713622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-160910.20617517259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744211.93517063058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42024439.160264261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743832.57313667738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42093834.536893994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171405.48976547041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1200332.8167571288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41873885.881937414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1189218.3590470226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41486155.473091334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1178206.8154357939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41102015.24621135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1167297.2329924025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t+2jB8gwv8msK7qsZStjgmymFAAxmIu9tQdncdK31E7/bReNvsIim/itUhVHSFCXsPAteX7HPmGvFrtMtqKOw==" saltValue="gC8RewykIh8X41x2Ygsg6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6.1772798414838203E-4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4.7317427000078899E-3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2.8768538461452064E-3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gKw22nQTdMs6nQ+3Bn0W5s0CkBBd01YcQHY5v+Mu1V3sKcDV+plqNUhldGzqqNWJ7YZ7/ahQC+LZMPPPDtJDw==" saltValue="Uz/916g0mmVNdNycCg+xM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2019-10-08T15:32:56Z</dcterms:modified>
</cp:coreProperties>
</file>