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orsø Forsyning AS (S06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3" i="11" l="1"/>
  <c r="E22" i="11"/>
  <c r="E21" i="11"/>
  <c r="E20" i="11"/>
  <c r="E19" i="11"/>
  <c r="E18" i="11"/>
  <c r="E17" i="11"/>
  <c r="E16" i="11"/>
  <c r="E15" i="11"/>
  <c r="E14" i="11"/>
  <c r="E13" i="11"/>
  <c r="E12" i="11"/>
  <c r="E11" i="11"/>
  <c r="E19" i="40" l="1"/>
  <c r="E16" i="40" l="1"/>
  <c r="E12" i="40"/>
  <c r="E10" i="11" l="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24" i="11" l="1"/>
  <c r="C10" i="37" s="1"/>
  <c r="C11" i="37" s="1"/>
  <c r="C12" i="37" s="1"/>
  <c r="C10" i="2" s="1"/>
  <c r="G24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24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<sst xmlns="http://schemas.openxmlformats.org/spreadsheetml/2006/main" count="691" uniqueCount="273">
  <si>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</si>
  <si>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</si>
  <si>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</si>
  <si>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</si>
  <si>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</si>
  <si>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</si>
  <si>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</si>
  <si>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</si>
  <si>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</si>
  <si>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</si>
  <si>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</si>
  <si>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</si>
  <si>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</si>
  <si>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</si>
  <si>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</si>
  <si>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</si>
  <si>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</si>
  <si>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</si>
  <si>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</si>
  <si>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</si>
  <si>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</si>
  <si>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</si>
  <si>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</si>
  <si>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</si>
  <si>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</si>
  <si>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</si>
  <si>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</si>
  <si>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</si>
  <si>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</si>
  <si>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</si>
  <si>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</si>
  <si>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</si>
  <si>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</si>
  <si>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</si>
  <si>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</si>
  <si>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</si>
  <si>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</si>
  <si>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</si>
  <si>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</si>
  <si>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</si>
  <si>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</si>
  <si>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</si>
  <si>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</si>
  <si>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</si>
  <si>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</si>
  <si>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</si>
  <si>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</si>
  <si>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</si>
  <si>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</si>
  <si>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</si>
  <si>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</si>
  <si>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</si>
  <si>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</si>
  <si>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</si>
  <si>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</si>
  <si>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</si>
  <si>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</si>
  <si>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</si>
  <si>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</si>
  <si>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</si>
  <si>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</si>
  <si>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</si>
  <si>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</si>
  <si>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</si>
  <si>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</si>
  <si>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</si>
  <si>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</si>
  <si>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</si>
  <si>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</si>
  <si>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</si>
  <si>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</si>
  <si>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</si>
  <si>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</si>
  <si>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</si>
  <si>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</si>
  <si>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</si>
  <si>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</si>
  <si>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</si>
  <si>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</si>
  <si>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</si>
  <si>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</si>
  <si>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</si>
  <si>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</si>
  <si>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</si>
  <si>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</si>
  <si>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</si>
  <si>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</si>
  <si>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</si>
  <si>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</si>
  <si>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</si>
  <si>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</si>
  <si>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</si>
  <si>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</si>
  <si>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</si>
  <si>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</si>
  <si>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</si>
  <si>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</si>
  <si>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</si>
  <si>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</si>
  <si>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</si>
  <si>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</si>
  <si>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</si>
  <si>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</si>
  <si>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</si>
  <si>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</si>
  <si>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</si>
  <si>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</si>
  <si>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</si>
  <si>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</si>
  <si>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</si>
  <si>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</si>
  <si>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</si>
  <si>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</si>
  <si>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</si>
  <si>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</si>
  <si>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</si>
  <si>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</si>
  <si>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</si>
  <si>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</si>
  <si>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</si>
  <si>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</si>
  <si>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</si>
  <si>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</si>
  <si>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</si>
  <si>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</si>
  <si>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</si>
  <si>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</si>
  <si>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</si>
  <si>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</si>
  <si>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</si>
  <si>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</si>
  <si>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</si>
  <si>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</si>
  <si>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</si>
  <si>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</si>
  <si>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</si>
  <si>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</si>
  <si>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</si>
  <si>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</si>
  <si>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</si>
  <si>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</si>
  <si>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</si>
  <si>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</si>
  <si>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</si>
  <si>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</si>
  <si>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</si>
  <si>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</si>
  <si>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</si>
  <si>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</si>
  <si>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</si>
  <si>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</si>
  <si>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</si>
  <si>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</si>
  <si>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</si>
  <si>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</si>
  <si>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</si>
  <si>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</si>
  <si>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</si>
  <si>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</si>
  <si>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</si>
  <si>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</si>
  <si>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</si>
  <si>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</si>
  <si>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</si>
  <si>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</si>
  <si>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</si>
  <si>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</si>
  <si>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</si>
  <si>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</si>
  <si>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</si>
  <si>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</si>
  <si>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</si>
  <si>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</si>
  <si>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</si>
  <si>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</si>
  <si>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</si>
  <si>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</si>
  <si>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</si>
  <si>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</si>
  <si>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</si>
  <si>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</si>
  <si>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</si>
  <si>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</si>
  <si>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</si>
  <si>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</si>
  <si>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</si>
  <si>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</si>
  <si>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</si>
  <si>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</si>
  <si>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</si>
  <si>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</si>
  <si>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</si>
  <si>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</si>
  <si>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</si>
  <si>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</si>
  <si>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</si>
  <si>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</si>
  <si>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</si>
  <si>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</si>
  <si>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</si>
  <si>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</si>
  <si>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</si>
  <si>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</si>
  <si>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</si>
  <si>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</si>
  <si>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</si>
  <si>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</si>
  <si>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</si>
  <si>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</si>
  <si>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</si>
  <si>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</si>
  <si>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</si>
  <si>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</si>
  <si>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</si>
  <si>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</si>
  <si>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</si>
  <si>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</si>
  <si>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</si>
  <si>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</si>
  <si>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</si>
  <si>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</si>
  <si>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</si>
  <si>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</si>
  <si>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</si>
  <si>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</si>
  <si>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</si>
  <si>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</si>
  <si>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</si>
  <si>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</si>
  <si>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</si>
  <si>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</si>
  <si>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</si>
  <si>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</si>
  <si>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</si>
  <si>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</si>
  <si>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</si>
  <si>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</si>
  <si>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</si>
  <si>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</si>
  <si>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</si>
  <si>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</si>
  <si>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</si>
  <si>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</si>
  <si>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</si>
  <si>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</si>
  <si>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</si>
  <si>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</si>
  <si>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</si>
  <si>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</si>
  <si>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</si>
  <si>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</si>
  <si>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</si>
  <si>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</si>
  <si>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</si>
  <si>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</si>
  <si>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</si>
  <si>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</si>
  <si>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</si>
  <si>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</si>
  <si>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Indløb med riste, Mek/EL</t>
  </si>
  <si>
    <t>Efterbehandlingsanlæg (sandfilter), Konstruktioner</t>
  </si>
  <si>
    <t>Pumpestationer i brønde (&lt; 6,25 m2), SRO</t>
  </si>
  <si>
    <t>Ledningsnet ≤ Ø 200 mm</t>
  </si>
  <si>
    <t>Strømpeforing ≤ Ø 200 mm</t>
  </si>
  <si>
    <t>Stik</t>
  </si>
  <si>
    <t>Brønde</t>
  </si>
  <si>
    <t>Pumpestationer i brønde (&lt; 6,25 m2), Mek/EL</t>
  </si>
  <si>
    <t>Pumpestationer i brønde (&lt; 6,25 m2), Konstruktioner</t>
  </si>
  <si>
    <t>Anlægsprojekter igangsat senest 1. marts 2016</t>
  </si>
  <si>
    <t>Spildevandsafgift</t>
  </si>
  <si>
    <t>Afgift til Forsyningssekretariatet</t>
  </si>
  <si>
    <t>Ejendomsskatter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</si>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</sst>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sn/Rf5b3xfYmPuIDwzQ4Znzvt8xhlR8L0RdarEvDva3Ewo2eM6ZSBonC8oIor2HCosXGhvwTWpnhAd5utEwN4A==" saltValue="r/r6ugFRAbyJEsvg+zELJA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4" t="s">
        <v>269</v>
      </c>
      <c r="C10" s="9">
        <v>331631</v>
      </c>
      <c r="D10" s="14" t="s">
        <v>3</v>
      </c>
      <c r="E10" s="1"/>
      <c r="F10" s="1"/>
    </row>
    <row r="11" spans="1:6" x14ac:dyDescent="0.25">
      <c r="A11" s="1"/>
      <c r="B11" s="54" t="s">
        <v>270</v>
      </c>
      <c r="C11" s="9">
        <v>33368</v>
      </c>
      <c r="D11" s="14" t="s">
        <v>3</v>
      </c>
      <c r="E11" s="1"/>
      <c r="F11" s="1"/>
    </row>
    <row r="12" spans="1:6" x14ac:dyDescent="0.25">
      <c r="A12" s="1"/>
      <c r="B12" s="54" t="s">
        <v>271</v>
      </c>
      <c r="C12" s="9">
        <v>31678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396677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412460.02017693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3" t="s">
        <v>236</v>
      </c>
      <c r="C17" s="94"/>
      <c r="D17" s="95"/>
      <c r="E17" s="1"/>
      <c r="F17" s="1"/>
    </row>
    <row r="18" spans="1:6" x14ac:dyDescent="0.25">
      <c r="A18" s="1"/>
      <c r="B18" s="54" t="s">
        <v>197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4" t="s">
        <v>198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199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3"/>
      <c r="C22" s="94"/>
      <c r="D22" s="95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3" t="s">
        <v>196</v>
      </c>
      <c r="C25" s="94"/>
      <c r="D25" s="95"/>
      <c r="E25" s="1"/>
      <c r="F25" s="1"/>
    </row>
    <row r="26" spans="1:6" x14ac:dyDescent="0.25">
      <c r="A26" s="1"/>
      <c r="B26" s="54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3"/>
      <c r="C30" s="94"/>
      <c r="D30" s="95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WF0+ICjyqVOgAV8YlKvOsb8rhD/RrX+pMgafMlPq1IaGPKEFeE40KesCCt+Lbi7ZRnQ5+ibe6zqUCEnJTBbZ3A==" saltValue="UR63YFFSydO/O/OrmM5xn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62634628.970309593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36387201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26247427.970309593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64583819.605798312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38940455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25643364.605798312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IGClv6j0tF9T7o/pPPmU0Pb2FM40TBAJnKKaa0Q6p6Xg7qJWM1GL4myB/Qt149xCExi0Dbp0cP5RuwdXkOOm5w==" saltValue="GPMh2cW/KvBCoxdxEO7S2g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524358.21511243249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-524358.21511243249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-1308.0249376860156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6868.629464035359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-517489.5856483971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26paTVT0vjIKMqEDt41HjjSRCqGo+0YAfb5xWeNccVpWeD0q9fULiDdpaUuJ+wqFUbMxdnqZlEuAZG+OSZby8w==" saltValue="tNast3P1+41uGvS2zIqNx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6" t="s">
        <v>259</v>
      </c>
      <c r="C10" s="45">
        <v>20</v>
      </c>
      <c r="D10" s="9">
        <v>233435</v>
      </c>
      <c r="E10" s="9">
        <f>IFERROR(D10/C10,0)</f>
        <v>11671.75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260</v>
      </c>
      <c r="C11" s="45">
        <v>60</v>
      </c>
      <c r="D11" s="9">
        <v>62831</v>
      </c>
      <c r="E11" s="9">
        <f t="shared" ref="E11:E23" si="0">IFERROR(D11/C11,0)</f>
        <v>1047.1833333333334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6" t="s">
        <v>261</v>
      </c>
      <c r="C12" s="45">
        <v>10</v>
      </c>
      <c r="D12" s="9">
        <v>1247947</v>
      </c>
      <c r="E12" s="9">
        <f t="shared" si="0"/>
        <v>124794.7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6" t="s">
        <v>262</v>
      </c>
      <c r="C13" s="45">
        <v>75</v>
      </c>
      <c r="D13" s="9">
        <v>2931157</v>
      </c>
      <c r="E13" s="9">
        <f t="shared" si="0"/>
        <v>39082.093333333331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6" t="s">
        <v>263</v>
      </c>
      <c r="C14" s="45">
        <v>50</v>
      </c>
      <c r="D14" s="9">
        <v>1265000</v>
      </c>
      <c r="E14" s="9">
        <f t="shared" si="0"/>
        <v>25300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6" t="s">
        <v>264</v>
      </c>
      <c r="C15" s="45">
        <v>75</v>
      </c>
      <c r="D15" s="9">
        <v>271000</v>
      </c>
      <c r="E15" s="9">
        <f t="shared" si="0"/>
        <v>3613.3333333333335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6" t="s">
        <v>265</v>
      </c>
      <c r="C16" s="45">
        <v>75</v>
      </c>
      <c r="D16" s="9">
        <v>191700</v>
      </c>
      <c r="E16" s="9">
        <f t="shared" si="0"/>
        <v>2556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6" t="s">
        <v>262</v>
      </c>
      <c r="C17" s="45">
        <v>75</v>
      </c>
      <c r="D17" s="9">
        <v>383395</v>
      </c>
      <c r="E17" s="9">
        <f t="shared" si="0"/>
        <v>5111.9333333333334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6" t="s">
        <v>265</v>
      </c>
      <c r="C18" s="45">
        <v>75</v>
      </c>
      <c r="D18" s="9">
        <v>290000</v>
      </c>
      <c r="E18" s="9">
        <f t="shared" si="0"/>
        <v>3866.6666666666665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6" t="s">
        <v>266</v>
      </c>
      <c r="C19" s="45">
        <v>20</v>
      </c>
      <c r="D19" s="9">
        <v>16909</v>
      </c>
      <c r="E19" s="9">
        <f t="shared" si="0"/>
        <v>845.45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6" t="s">
        <v>266</v>
      </c>
      <c r="C20" s="45">
        <v>20</v>
      </c>
      <c r="D20" s="9">
        <v>45101</v>
      </c>
      <c r="E20" s="9">
        <f t="shared" si="0"/>
        <v>2255.0500000000002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56" t="s">
        <v>266</v>
      </c>
      <c r="C21" s="45">
        <v>20</v>
      </c>
      <c r="D21" s="9">
        <v>848566</v>
      </c>
      <c r="E21" s="9">
        <f t="shared" si="0"/>
        <v>42428.3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56" t="s">
        <v>267</v>
      </c>
      <c r="C22" s="45">
        <v>50</v>
      </c>
      <c r="D22" s="9">
        <v>382900</v>
      </c>
      <c r="E22" s="9">
        <f t="shared" si="0"/>
        <v>7658</v>
      </c>
      <c r="F22" s="9">
        <v>0</v>
      </c>
      <c r="G22" s="9">
        <v>0</v>
      </c>
      <c r="H22" s="14" t="s">
        <v>3</v>
      </c>
      <c r="I22" s="1"/>
    </row>
    <row r="23" spans="1:9" ht="26.25" x14ac:dyDescent="0.25">
      <c r="A23" s="1"/>
      <c r="B23" s="56" t="s">
        <v>261</v>
      </c>
      <c r="C23" s="45">
        <v>10</v>
      </c>
      <c r="D23" s="9">
        <v>45000</v>
      </c>
      <c r="E23" s="9">
        <f t="shared" si="0"/>
        <v>4500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93" t="s">
        <v>255</v>
      </c>
      <c r="C24" s="94"/>
      <c r="D24" s="95"/>
      <c r="E24" s="12">
        <f>SUM(E10:E23)</f>
        <v>274730.45999999996</v>
      </c>
      <c r="F24" s="12">
        <f>SUM(F10:F23)</f>
        <v>0</v>
      </c>
      <c r="G24" s="12">
        <f>SUM(G10:G23)</f>
        <v>0</v>
      </c>
      <c r="H24" s="13" t="s">
        <v>3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</sheetData>
  <sheetProtection algorithmName="SHA-512" hashValue="eSylpUYpGPxbQtoA/cmH6cZMhNoJHCgu/c3i6Tn/C2JjZWR4/pV+EyGnJiaCQkgelSubkzJsuo/hLAfnqiDy2Q==" saltValue="xlcd49SsD2qyl0QMVODy9w==" spinCount="100000" sheet="1" objects="1" scenarios="1"/>
  <mergeCells count="3">
    <mergeCell ref="B3:H4"/>
    <mergeCell ref="B24:D2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0" t="s">
        <v>25</v>
      </c>
      <c r="C9" s="50" t="s">
        <v>16</v>
      </c>
      <c r="D9" s="51"/>
      <c r="E9" s="50" t="s">
        <v>48</v>
      </c>
      <c r="F9" s="39"/>
      <c r="G9" s="1"/>
    </row>
    <row r="10" spans="1:7" x14ac:dyDescent="0.25">
      <c r="A10" s="1"/>
      <c r="B10" s="27" t="s">
        <v>268</v>
      </c>
      <c r="C10" s="24">
        <f>'Fane 9. Anlægsprojekter'!F24</f>
        <v>0</v>
      </c>
      <c r="D10" s="14" t="s">
        <v>3</v>
      </c>
      <c r="E10" s="9">
        <f>SUM('Fane 9. Anlægsprojekter'!E24,'Fane 9. Anlægsprojekter'!G24)</f>
        <v>274730.45999999996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274730.45999999996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280142.65006199997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f3cgA4Uw3Y/8Z7d8FQoejxL8RhSq8i0FDaZAboPanHcBrRqEH1fFYUoauPiFCLjGB7zVQ+qtiOT3VrmlNDZZQ==" saltValue="nx8hWfgSA32ZRUTO8BwxE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50" t="s">
        <v>25</v>
      </c>
      <c r="C9" s="50" t="s">
        <v>16</v>
      </c>
      <c r="D9" s="51"/>
      <c r="E9" s="50" t="s">
        <v>48</v>
      </c>
      <c r="F9" s="39"/>
      <c r="G9" s="1"/>
    </row>
    <row r="10" spans="1:7" x14ac:dyDescent="0.25">
      <c r="A10" s="1"/>
      <c r="B10" s="27" t="s">
        <v>272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50" t="s">
        <v>25</v>
      </c>
      <c r="C17" s="50" t="s">
        <v>16</v>
      </c>
      <c r="D17" s="51"/>
      <c r="E17" s="50" t="s">
        <v>48</v>
      </c>
      <c r="F17" s="39"/>
      <c r="G17" s="1"/>
    </row>
    <row r="18" spans="1:7" x14ac:dyDescent="0.25">
      <c r="A18" s="1"/>
      <c r="B18" s="27" t="s">
        <v>272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50" t="s">
        <v>25</v>
      </c>
      <c r="C25" s="50" t="s">
        <v>16</v>
      </c>
      <c r="D25" s="51"/>
      <c r="E25" s="50" t="s">
        <v>48</v>
      </c>
      <c r="F25" s="39"/>
      <c r="G25" s="1"/>
    </row>
    <row r="26" spans="1:7" x14ac:dyDescent="0.25">
      <c r="A26" s="1"/>
      <c r="B26" s="27" t="s">
        <v>272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50" t="s">
        <v>25</v>
      </c>
      <c r="C33" s="50" t="s">
        <v>16</v>
      </c>
      <c r="D33" s="51"/>
      <c r="E33" s="50" t="s">
        <v>48</v>
      </c>
      <c r="F33" s="39"/>
      <c r="G33" s="1"/>
    </row>
    <row r="34" spans="1:7" x14ac:dyDescent="0.25">
      <c r="A34" s="1"/>
      <c r="B34" s="27" t="s">
        <v>272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3N+qbHYQFlZr7m+o/UPGKEoVNixLxebauyz2PC/VeQmuisduSGJDYDI7Z/8pIu+JzEbW6DVMTj/gTXlH/7y9Q==" saltValue="rKK4Zy9YJ/9mkrQIzWYMf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345639.41634723375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-1344.8077016048044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-6912.7883269446756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350805.59854988795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277271.27181593637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-1078.8021392711585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-5545.4254363187274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286959.45998675324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141474.48948278528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-550.44643069852884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-2829.4897896557059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149302.20668699226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106993.23695310616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-416.28738583916567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-2139.8647390621231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115137.51112920897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2J4Owhe2A4UhiLDkAOavv6fuy+S/gOBglCOuhWlUKuxbUDj0/sd5fWCJjJu93LozlwXdWk6i+Zr+WszNkP2Pg==" saltValue="rS/iIXEWVjFHtcvTqE3EO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2TzwBPh67Vdl7Z2eTa7Twh2EzgUnNifPmgQZTWUDgwuXtBwTn1IWLOCbs1yYqC2FKRLjyrJVizBe+PzXH0F5w==" saltValue="6aDGDVPt4zT3heETX6KCx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faJHXK+3+2Zx9aTOHVY78II/jGwk9TKrNSYdkr55Eb2X10sq4NB2X2CijcaP06J4Ad/QMOAyHwR4xiUWqw9nTg==" saltValue="xe0ynWeRZp7zLzGZBLC2j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591854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-591854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zsFB1YBEgHkbh+B7P+Q+8fJyK+/Oj+jLFwrK+e/zRksjmhZEhOP2k2BX0c8FrNhqnQ7fOvMSNRL8bzd6imcgg==" saltValue="YUGu0pzIh2cM73yB3pCIT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57078269.815265141</v>
      </c>
      <c r="D9" s="8" t="s">
        <v>3</v>
      </c>
      <c r="E9" s="1"/>
    </row>
    <row r="10" spans="1:5" ht="17.100000000000001" customHeight="1" x14ac:dyDescent="0.25">
      <c r="A10" s="1"/>
      <c r="B10" s="53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3" t="s">
        <v>65</v>
      </c>
      <c r="C11" s="9">
        <f>'Fane 10.1. Varige tillæg'!E12</f>
        <v>280142.65006199997</v>
      </c>
      <c r="D11" s="8" t="s">
        <v>3</v>
      </c>
      <c r="E11" s="1"/>
    </row>
    <row r="12" spans="1:5" ht="17.100000000000001" customHeight="1" x14ac:dyDescent="0.25">
      <c r="A12" s="1"/>
      <c r="B12" s="53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27</v>
      </c>
      <c r="C16" s="9">
        <f>SUM(C9:C15)*'Fane 15. Nøgletal'!C12</f>
        <v>1129960.7255669446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krav'!G11</f>
        <v>-227565.5234946697</v>
      </c>
      <c r="D17" s="8" t="s">
        <v>3</v>
      </c>
      <c r="E17" s="1"/>
    </row>
    <row r="18" spans="1:5" ht="17.100000000000001" customHeight="1" x14ac:dyDescent="0.25">
      <c r="A18" s="1"/>
      <c r="B18" s="53" t="s">
        <v>39</v>
      </c>
      <c r="C18" s="9">
        <f>-'Fane 4.1. Gen. krav - drift'!G28</f>
        <v>-364999.67403693515</v>
      </c>
      <c r="D18" s="8" t="s">
        <v>3</v>
      </c>
      <c r="E18" s="1"/>
    </row>
    <row r="19" spans="1:5" ht="17.100000000000001" customHeight="1" x14ac:dyDescent="0.25">
      <c r="A19" s="1"/>
      <c r="B19" s="53" t="s">
        <v>40</v>
      </c>
      <c r="C19" s="9">
        <f>-'Fane 4.2. Gen. krav - anlæg'!G25</f>
        <v>-1245492.9492372777</v>
      </c>
      <c r="D19" s="8" t="s">
        <v>3</v>
      </c>
      <c r="E19" s="1"/>
    </row>
    <row r="20" spans="1:5" ht="17.100000000000001" customHeight="1" x14ac:dyDescent="0.25">
      <c r="A20" s="1"/>
      <c r="B20" s="47" t="s">
        <v>29</v>
      </c>
      <c r="C20" s="10">
        <f>SUM(C9:C19)</f>
        <v>56650315.044125207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412460.02017693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7" t="s">
        <v>145</v>
      </c>
      <c r="C24" s="10">
        <f>'Fane 11. Periodevise driftsomk.'!E12</f>
        <v>350805.59854988795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3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7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-517489.5856483971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56896091.077203624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os/SD2Bod1okS3ATo0oN2h5kAf9fXQuRV7ORRAL+6mSJHkFcsdTDRocqr/UySaorowX+secgl+q5HI32Pah4g==" saltValue="3vqyJHbB2GleBL/8rimiu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4" t="s">
        <v>228</v>
      </c>
      <c r="C9" s="28">
        <v>1.2699999999999999E-2</v>
      </c>
      <c r="D9" s="1"/>
    </row>
    <row r="10" spans="1:4" x14ac:dyDescent="0.25">
      <c r="A10" s="1"/>
      <c r="B10" s="54" t="s">
        <v>229</v>
      </c>
      <c r="C10" s="28">
        <v>1.7500000000000002E-2</v>
      </c>
      <c r="D10" s="1"/>
    </row>
    <row r="11" spans="1:4" x14ac:dyDescent="0.25">
      <c r="A11" s="1"/>
      <c r="B11" s="54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4" t="s">
        <v>231</v>
      </c>
      <c r="C17" s="25">
        <v>9.1000000000000004E-3</v>
      </c>
      <c r="D17" s="1"/>
    </row>
    <row r="18" spans="1:4" x14ac:dyDescent="0.25">
      <c r="A18" s="1"/>
      <c r="B18" s="54" t="s">
        <v>232</v>
      </c>
      <c r="C18" s="25">
        <v>1.77E-2</v>
      </c>
      <c r="D18" s="1"/>
    </row>
    <row r="19" spans="1:4" x14ac:dyDescent="0.25">
      <c r="A19" s="1"/>
      <c r="B19" s="54" t="s">
        <v>233</v>
      </c>
      <c r="C19" s="25">
        <v>8.6999999999999994E-3</v>
      </c>
      <c r="D19" s="1"/>
    </row>
    <row r="20" spans="1:4" x14ac:dyDescent="0.25">
      <c r="A20" s="1"/>
      <c r="B20" s="54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4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dsWKYRXcqKsebFjJgEoA00Mn+unbUNfRrplgUOkGsf9moDP1hfbo/qn6Z0SXqpsgcyN78f7jeJOz7c+2m8NBw==" saltValue="gtuqnRYAGR/cAuRwBnLBE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56650315.044125207</v>
      </c>
      <c r="D9" s="8" t="s">
        <v>3</v>
      </c>
      <c r="E9" s="1"/>
    </row>
    <row r="10" spans="1:5" ht="15" customHeight="1" x14ac:dyDescent="0.25">
      <c r="A10" s="1"/>
      <c r="B10" s="53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1116011.2063692666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-224756.1960845282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-364746.36426315352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-1233960.3321836742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55942863.357963115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420585.48257441557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7" t="s">
        <v>146</v>
      </c>
      <c r="C20" s="10">
        <f>'Fane 11. Periodevise driftsomk.'!E18</f>
        <v>286959.45998675324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3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7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56650408.300524287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6U7lhCZobt3wqKfEuxDyYE8EB6zA3yQ49iv4N8hoG19HI/Oqy94ahIBbtAqMIe9ScTbNlKsIUJMQEIXq4LJXNg==" saltValue="pi7uBrWYCAyh1h71zYMCi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55942863.357963115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1102074.4081518734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-221949.43058337385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-364493.2302863549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-1222534.5011670261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55235960.604078233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428871.01658113155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7" t="s">
        <v>146</v>
      </c>
      <c r="C20" s="10">
        <f>'Fane 11. Periodevise driftsomk.'!E24</f>
        <v>149302.20668699226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3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7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55814133.827346362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bzWG5FLloQ3At8Kf/nTuVyWhbqLwNqdDQx5V7d0yHmRNGWqODneAUKJ7tvm3U6ozhKRk2abu+MUZ5OWX8S48A==" saltValue="d9xd68zkTqCygThg+91AS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55235960.604078233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1088148.4239003411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-219144.84293295938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-364240.27198453614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-1211214.46740416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54529509.445656925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437319.7756077798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7" t="s">
        <v>146</v>
      </c>
      <c r="C20" s="10">
        <f>'Fane 11. Periodevise driftsomk.'!E30</f>
        <v>115137.51112920897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3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7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55081966.732393913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sEOAcE8vYtwEVCoLutFm6Vrh9EzTppE4h3b5EDwq2ykuL4h5UJRnzNvW8GzTKNczdZWMnp8zaWaAzJe3a1DHg==" saltValue="pANtY2E1yykHLf/G91DDd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58266125.506230265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112706.07769999999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1021561.9290721597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-1188007.8702600484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-365253.15972978756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-768862.66774744249</v>
      </c>
      <c r="F19" s="8" t="s">
        <v>3</v>
      </c>
      <c r="G19" s="1"/>
    </row>
    <row r="20" spans="1:7" ht="15" customHeight="1" x14ac:dyDescent="0.25">
      <c r="A20" s="1"/>
      <c r="B20" s="47" t="s">
        <v>29</v>
      </c>
      <c r="C20" s="48"/>
      <c r="D20" s="49"/>
      <c r="E20" s="10">
        <f>SUM(E9:E19)</f>
        <v>57078269.815265141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472149.50750000001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-18885.980299999999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453263.52720000001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809444.98842603981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-168697.02855834924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58172281.302332833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2+PweWkWHSaEqnZGGcNUHY7KhmLU3GgsrXvQwoe/eJrI3u0oXyM2lTM/TQ3Eb+ow+O3gAjKXf6m4JsLOpB61w==" saltValue="BSMn4qwOTubSSKxal/aNzg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18386178.925204776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464521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377013.99850409554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18324325.312917944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-1.2428170824423433E-2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464028.84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375767.08280979545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18262657.986489378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365253.15972978756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18249983.701846756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364999.67403693515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18237318.213157676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364746.36426315352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18224661.514317743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364493.2302863549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18212013.599226806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364240.27198453614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LzmhRYBpIQS/jxG9oZiXAxBDPv9GHCNvME0hOH2ZYWok0om0E/8AZR3AV1+nXIP+L0SPT2YB8XJQAQ87HGKLA==" saltValue="SzdBISn7Sa24KEYBLb+m/w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5"/>
      <c r="C3" s="55"/>
      <c r="D3" s="55"/>
      <c r="E3" s="55"/>
      <c r="F3" s="55"/>
      <c r="G3" s="55"/>
      <c r="H3" s="55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41792816.526209101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380314.63038850285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42137220.678997457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1267139.3656736207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768257.1727906781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43382234.672138318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114610.81041312998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768862.66774744249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43569724.076255642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285661.46026822139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1245492.9492372777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43449307.471256129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1233960.3321836742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43046989.477712184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1222534.5011670261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42648396.739583097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1211214.46740416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J51YbqPoj9aCcpzGgEDO97STuNt4ZFaxAhA0FgFD6mRVAUPBylK8iIyv1mH0pSvwzqOT4XgsKhevPvqHTVtEA==" saltValue="0CmpiyxnoS9y4SkSXqrtdw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1.8078884003020133E-2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0.02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3.8907822372139223E-3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Yew5VnGOhx9/yFUm1I3mNwwNQmZ9P3jXOl2t12QzyfxfbCj+nLhaVxLXDK5JmMeEuxvJkm2I0mHa0hkvCEodQ==" saltValue="XQBDLN9pTmQmr0FVONoee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2019-10-08T15:33:27Z</dcterms:modified>
</cp:coreProperties>
</file>