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REFOR Vand AS (V18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0" i="11" l="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3" i="37" s="1"/>
  <c r="C14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<sst xmlns="http://schemas.openxmlformats.org/spreadsheetml/2006/main" count="595" uniqueCount="244">
  <si>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</si>
  <si>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</si>
  <si>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</si>
  <si>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</si>
  <si>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</si>
  <si>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</si>
  <si>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</si>
  <si>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</si>
  <si>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</si>
  <si>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</si>
  <si>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</si>
  <si>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</si>
  <si>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</si>
  <si>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</si>
  <si>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</si>
  <si>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</si>
  <si>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</si>
  <si>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</si>
  <si>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</si>
  <si>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</si>
  <si>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</si>
  <si>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</si>
  <si>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</si>
  <si>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</si>
  <si>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</si>
  <si>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</si>
  <si>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</si>
  <si>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</si>
  <si>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</si>
  <si>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</si>
  <si>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</si>
  <si>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</si>
  <si>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</si>
  <si>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</si>
  <si>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</si>
  <si>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</si>
  <si>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</si>
  <si>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</si>
  <si>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</si>
  <si>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</si>
  <si>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</si>
  <si>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</si>
  <si>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</si>
  <si>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</si>
  <si>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</si>
  <si>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</si>
  <si>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</si>
  <si>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</si>
  <si>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</si>
  <si>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</si>
  <si>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</si>
  <si>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</si>
  <si>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</si>
  <si>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</si>
  <si>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</si>
  <si>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</si>
  <si>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</si>
  <si>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</si>
  <si>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</si>
  <si>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</si>
  <si>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</si>
  <si>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</si>
  <si>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</si>
  <si>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</si>
  <si>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</si>
  <si>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</si>
  <si>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</si>
  <si>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</si>
  <si>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</si>
  <si>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</si>
  <si>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</si>
  <si>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</si>
  <si>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</si>
  <si>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</si>
  <si>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</si>
  <si>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</si>
  <si>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</si>
  <si>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</si>
  <si>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</si>
  <si>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</si>
  <si>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</si>
  <si>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</si>
  <si>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</si>
  <si>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</si>
  <si>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</si>
  <si>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</si>
  <si>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</si>
  <si>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</si>
  <si>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</si>
  <si>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</si>
  <si>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</si>
  <si>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</si>
  <si>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</si>
  <si>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</si>
  <si>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</si>
  <si>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</si>
  <si>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</si>
  <si>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</si>
  <si>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</si>
  <si>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</si>
  <si>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</si>
  <si>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</si>
  <si>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</si>
  <si>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</si>
  <si>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</si>
  <si>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</si>
  <si>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</si>
  <si>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</si>
  <si>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</si>
  <si>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</si>
  <si>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</si>
  <si>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</si>
  <si>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</si>
  <si>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</si>
  <si>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</si>
  <si>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</si>
  <si>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</si>
  <si>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</si>
  <si>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</si>
  <si>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</si>
  <si>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</si>
  <si>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</si>
  <si>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</si>
  <si>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</si>
  <si>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</si>
  <si>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</si>
  <si>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</si>
  <si>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</si>
  <si>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</si>
  <si>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</si>
  <si>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</si>
  <si>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</si>
  <si>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</si>
  <si>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</si>
  <si>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</si>
  <si>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</si>
  <si>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</si>
  <si>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</si>
  <si>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</si>
  <si>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</si>
  <si>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</si>
  <si>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</si>
  <si>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</si>
  <si>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</si>
  <si>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</si>
  <si>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</si>
  <si>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</si>
  <si>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</si>
  <si>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</si>
  <si>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</si>
  <si>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</si>
  <si>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</si>
  <si>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</si>
  <si>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</si>
  <si>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</si>
  <si>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</si>
  <si>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</si>
  <si>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</si>
  <si>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</si>
  <si>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</si>
  <si>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</si>
  <si>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</si>
  <si>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</si>
  <si>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</si>
  <si>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</si>
  <si>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</si>
  <si>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</si>
  <si>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</si>
  <si>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</si>
  <si>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</si>
  <si>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</si>
  <si>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</si>
  <si>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</si>
  <si>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</si>
  <si>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</si>
  <si>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</si>
  <si>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</si>
  <si>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</si>
  <si>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</si>
  <si>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</si>
  <si>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</si>
  <si>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</si>
  <si>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</si>
  <si>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</si>
  <si>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</si>
  <si>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</si>
  <si>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</si>
  <si>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</si>
  <si>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</si>
  <si>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</si>
  <si>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</si>
  <si>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</si>
  <si>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</si>
  <si>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</si>
  <si>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</si>
  <si>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</si>
  <si>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</si>
  <si>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</si>
  <si>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</si>
  <si>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</si>
  <si>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</si>
  <si>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</si>
  <si>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</si>
  <si>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</si>
  <si>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</si>
  <si>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</si>
  <si>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</si>
  <si>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</si>
  <si>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</si>
  <si>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</si>
  <si>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</si>
  <si>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</si>
  <si>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</si>
  <si>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</si>
  <si>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</si>
  <si>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</si>
  <si>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</si>
  <si>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</si>
  <si>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</si>
  <si>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</si>
  <si>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</si>
  <si>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</si>
  <si>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</si>
  <si>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</si>
  <si>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</si>
  <si>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</si>
  <si>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</si>
  <si>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</si>
  <si>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</si>
  <si>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</si>
  <si>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</si>
  <si>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</si>
  <si>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</si>
  <si>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</si>
  <si>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</si>
  <si>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</si>
  <si>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</si>
  <si>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Ny drikkevandsbekendtgørelse</t>
  </si>
  <si>
    <t>Nye udstykninger</t>
  </si>
  <si>
    <t>Ingen engangstillæg</t>
  </si>
  <si>
    <t>Ø 50mm &lt; Ledningsnet ≤ Ø110 mm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</si>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</sst>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2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25">
      <c r="A8" s="1"/>
      <c r="B8" s="1"/>
      <c r="C8" s="4"/>
      <c r="D8" s="62" t="s">
        <v>192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4" t="s">
        <v>56</v>
      </c>
      <c r="E13" s="55"/>
      <c r="F13" s="55"/>
      <c r="G13" s="56"/>
      <c r="H13" s="1"/>
      <c r="I13" s="1"/>
    </row>
    <row r="14" spans="1:9" x14ac:dyDescent="0.25">
      <c r="A14" s="1"/>
      <c r="B14" s="1"/>
      <c r="C14" s="6" t="s">
        <v>22</v>
      </c>
      <c r="D14" s="54" t="s">
        <v>177</v>
      </c>
      <c r="E14" s="55"/>
      <c r="F14" s="55"/>
      <c r="G14" s="56"/>
      <c r="H14" s="1"/>
      <c r="I14" s="1"/>
    </row>
    <row r="15" spans="1:9" x14ac:dyDescent="0.25">
      <c r="A15" s="1"/>
      <c r="B15" s="1"/>
      <c r="C15" s="6" t="s">
        <v>55</v>
      </c>
      <c r="D15" s="54" t="s">
        <v>133</v>
      </c>
      <c r="E15" s="55"/>
      <c r="F15" s="55"/>
      <c r="G15" s="56"/>
      <c r="H15" s="1"/>
      <c r="I15" s="1"/>
    </row>
    <row r="16" spans="1:9" x14ac:dyDescent="0.25">
      <c r="A16" s="1"/>
      <c r="B16" s="1"/>
      <c r="C16" s="6" t="s">
        <v>57</v>
      </c>
      <c r="D16" s="54" t="s">
        <v>134</v>
      </c>
      <c r="E16" s="55"/>
      <c r="F16" s="55"/>
      <c r="G16" s="56"/>
      <c r="H16" s="1"/>
      <c r="I16" s="1"/>
    </row>
    <row r="17" spans="1:9" x14ac:dyDescent="0.25">
      <c r="A17" s="1"/>
      <c r="B17" s="1"/>
      <c r="C17" s="6" t="s">
        <v>224</v>
      </c>
      <c r="D17" s="54" t="s">
        <v>66</v>
      </c>
      <c r="E17" s="55"/>
      <c r="F17" s="55"/>
      <c r="G17" s="56"/>
      <c r="H17" s="1"/>
      <c r="I17" s="1"/>
    </row>
    <row r="18" spans="1:9" x14ac:dyDescent="0.25">
      <c r="A18" s="1"/>
      <c r="B18" s="1"/>
      <c r="C18" s="34" t="s">
        <v>196</v>
      </c>
      <c r="D18" s="63" t="s">
        <v>162</v>
      </c>
      <c r="E18" s="64"/>
      <c r="F18" s="64"/>
      <c r="G18" s="65"/>
      <c r="H18" s="1"/>
      <c r="I18" s="1"/>
    </row>
    <row r="19" spans="1:9" x14ac:dyDescent="0.25">
      <c r="A19" s="1"/>
      <c r="B19" s="1"/>
      <c r="C19" s="34" t="s">
        <v>197</v>
      </c>
      <c r="D19" s="63" t="s">
        <v>163</v>
      </c>
      <c r="E19" s="64"/>
      <c r="F19" s="64"/>
      <c r="G19" s="65"/>
      <c r="H19" s="1"/>
      <c r="I19" s="1"/>
    </row>
    <row r="20" spans="1:9" x14ac:dyDescent="0.25">
      <c r="A20" s="1"/>
      <c r="B20" s="1"/>
      <c r="C20" s="34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198</v>
      </c>
      <c r="D21" s="72" t="s">
        <v>17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140</v>
      </c>
      <c r="D22" s="58" t="s">
        <v>161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225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58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199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200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201</v>
      </c>
      <c r="D27" s="58" t="s">
        <v>59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183</v>
      </c>
      <c r="D28" s="58" t="s">
        <v>60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61</v>
      </c>
      <c r="D29" s="66" t="s">
        <v>11</v>
      </c>
      <c r="E29" s="67"/>
      <c r="F29" s="67"/>
      <c r="G29" s="68"/>
      <c r="H29" s="1"/>
      <c r="I29" s="1"/>
    </row>
    <row r="30" spans="1:9" x14ac:dyDescent="0.25">
      <c r="A30" s="1"/>
      <c r="B30" s="1"/>
      <c r="C30" s="6" t="s">
        <v>62</v>
      </c>
      <c r="D30" s="69" t="s">
        <v>184</v>
      </c>
      <c r="E30" s="70"/>
      <c r="F30" s="70"/>
      <c r="G30" s="7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0vUV7/fow/vbeivQ3x1fcBRtMXIjM3JE25p4lW9YVD4ovGmM4s8IXl5cb5bMSwpmNlUgK83/zesK2zIegMalCg==" saltValue="bvq0tSVxk7xRMVfyVWPUj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72178607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165810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285807</v>
      </c>
      <c r="D12" s="14" t="s">
        <v>3</v>
      </c>
      <c r="E12" s="1"/>
      <c r="F12" s="1"/>
    </row>
    <row r="13" spans="1:6" x14ac:dyDescent="0.25">
      <c r="A13" s="1"/>
      <c r="B13" s="39" t="s">
        <v>71</v>
      </c>
      <c r="C13" s="12">
        <f>SUM(C10:C12)</f>
        <v>72630224</v>
      </c>
      <c r="D13" s="13" t="s">
        <v>3</v>
      </c>
      <c r="E13" s="1"/>
      <c r="F13" s="1"/>
    </row>
    <row r="14" spans="1:6" x14ac:dyDescent="0.25">
      <c r="A14" s="1"/>
      <c r="B14" s="39" t="s">
        <v>72</v>
      </c>
      <c r="C14" s="12">
        <f>C13*(1+'Fane 14. Nøgletal'!C12)^2</f>
        <v>75520041.889232159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JBVQwJMxR7NJj7pj4AaMOjZfEZjZMrJjk9/Wa4Hgl1+9WMOp3C40sRF5xauUNagtWP+ADz82s6hvOP4aSifVVQ==" saltValue="cMgECBf12fbDrdXlPzKqr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205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-2725192.4233333338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38756021.149551511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36030828.726218179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7" t="s">
        <v>188</v>
      </c>
      <c r="C11" s="78"/>
      <c r="D11" s="78"/>
      <c r="E11" s="78"/>
      <c r="F11" s="7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274880034.05549437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212936386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61943648.055494368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7" t="s">
        <v>189</v>
      </c>
      <c r="C20" s="78"/>
      <c r="D20" s="78"/>
      <c r="E20" s="78"/>
      <c r="F20" s="7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233471988.67120466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220772576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0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12699412.671204656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242</v>
      </c>
      <c r="C31" s="99"/>
      <c r="D31" s="99"/>
      <c r="E31" s="99"/>
      <c r="F31" s="100"/>
      <c r="G31" s="1"/>
    </row>
    <row r="32" spans="1:7" x14ac:dyDescent="0.25">
      <c r="A32" s="1"/>
      <c r="B32" s="109" t="s">
        <v>243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18015414.363109089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0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g0Q8KXKTAtgJ/2A8ngW1gRaVoj4c+iQYIobm5tb+FO4MzTZN0eMu15s3JAZQK/2BpHhhtcJiL2UY6UoRaqFFQ==" saltValue="7CMzkbE8T756AbA1yd8yq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89" t="s">
        <v>164</v>
      </c>
      <c r="C9" s="90"/>
      <c r="D9" s="91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3eI98kO6GsbyyAov7dPNStJqw0e8HuqaNooG8iFE39s+7eZy1ARFfQYB+mgKXnJY6g0toh/joo6dC6GgvlRloA==" saltValue="eVcBN3im9Tmr1O9PxLl0v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26.25" x14ac:dyDescent="0.25">
      <c r="A10" s="1"/>
      <c r="B10" s="51" t="s">
        <v>240</v>
      </c>
      <c r="C10" s="52">
        <v>75</v>
      </c>
      <c r="D10" s="9">
        <v>26854808</v>
      </c>
      <c r="E10" s="9">
        <f>IFERROR(D10/C10,0)</f>
        <v>358064.10666666669</v>
      </c>
      <c r="F10" s="9">
        <v>0</v>
      </c>
      <c r="G10" s="9">
        <v>596177</v>
      </c>
      <c r="H10" s="14" t="s">
        <v>3</v>
      </c>
      <c r="I10" s="1"/>
    </row>
    <row r="11" spans="1:9" x14ac:dyDescent="0.25">
      <c r="A11" s="1"/>
      <c r="B11" s="98" t="s">
        <v>231</v>
      </c>
      <c r="C11" s="99"/>
      <c r="D11" s="100"/>
      <c r="E11" s="12">
        <f>SUM(E10:E10)</f>
        <v>358064.10666666669</v>
      </c>
      <c r="F11" s="12">
        <f>SUM(F10:F10)</f>
        <v>0</v>
      </c>
      <c r="G11" s="12">
        <f>SUM(G10:G10)</f>
        <v>596177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OnXHVQOfWHn56miDPPju9eNNBSA02d3ozhjm1gKi56QpdukyoQ+sHzEcooV+xPdgQPbR/Cl5UpxJKjVq9FdmA==" saltValue="UYIds0lacH2lrVKtMLLbk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241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954241.10666666669</v>
      </c>
      <c r="F10" s="14" t="s">
        <v>3</v>
      </c>
      <c r="G10" s="1"/>
    </row>
    <row r="11" spans="1:7" x14ac:dyDescent="0.25">
      <c r="A11" s="1"/>
      <c r="B11" s="53" t="s">
        <v>237</v>
      </c>
      <c r="C11" s="24">
        <v>771339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7" t="s">
        <v>238</v>
      </c>
      <c r="C12" s="24">
        <v>167358</v>
      </c>
      <c r="D12" s="14" t="s">
        <v>3</v>
      </c>
      <c r="E12" s="9">
        <v>758191</v>
      </c>
      <c r="F12" s="14" t="s">
        <v>3</v>
      </c>
      <c r="G12" s="1"/>
    </row>
    <row r="13" spans="1:7" x14ac:dyDescent="0.25">
      <c r="A13" s="1"/>
      <c r="B13" s="39" t="s">
        <v>63</v>
      </c>
      <c r="C13" s="12">
        <f>SUM(C10:C12)</f>
        <v>938697</v>
      </c>
      <c r="D13" s="13" t="s">
        <v>3</v>
      </c>
      <c r="E13" s="12">
        <f>SUM(E10:E12)</f>
        <v>1712432.1066666667</v>
      </c>
      <c r="F13" s="13" t="s">
        <v>3</v>
      </c>
      <c r="G13" s="1"/>
    </row>
    <row r="14" spans="1:7" x14ac:dyDescent="0.25">
      <c r="A14" s="1"/>
      <c r="B14" s="39" t="s">
        <v>74</v>
      </c>
      <c r="C14" s="12">
        <f>C13*(1+'Fane 14. Nøgletal'!C12)</f>
        <v>957189.33090000006</v>
      </c>
      <c r="D14" s="13" t="s">
        <v>3</v>
      </c>
      <c r="E14" s="12">
        <f>E13*(1+'Fane 14. Nøgletal'!C12)</f>
        <v>1746167.0191680002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UcmTaqkdJvjTNa4XDCxgC0SmbL+rBsaR1RPiys7AIQlYTpip5oUkQYJm+KyvL1VUx4VOE4sx4NN+IGkgJ6wlw==" saltValue="4HcIgckesuehd8Nue94oo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239</v>
      </c>
      <c r="C10" s="24"/>
      <c r="D10" s="14" t="s">
        <v>3</v>
      </c>
      <c r="E10" s="9"/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239</v>
      </c>
      <c r="C18" s="24"/>
      <c r="D18" s="14" t="s">
        <v>3</v>
      </c>
      <c r="E18" s="9"/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239</v>
      </c>
      <c r="C26" s="24"/>
      <c r="D26" s="14" t="s">
        <v>3</v>
      </c>
      <c r="E26" s="9"/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239</v>
      </c>
      <c r="C34" s="24"/>
      <c r="D34" s="14" t="s">
        <v>3</v>
      </c>
      <c r="E34" s="9"/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7LuQAK+sdQ3TRK4NfRKnRfrVOIfEXa7UaznUKroXW6VPE2xjdZ0PKQLJNKQ8/Sdo3WofXO1dfL8Xii/0rInPQ==" saltValue="Na0+K9HdN1eC0/Gsd9CtI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208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1" t="s">
        <v>32</v>
      </c>
      <c r="C9" s="89" t="s">
        <v>16</v>
      </c>
      <c r="D9" s="91"/>
      <c r="E9" s="89" t="s">
        <v>47</v>
      </c>
      <c r="F9" s="91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atwL51aOTV1XJEXPWHxI0bslkJGRuiuAfVRXKBW0/FgQMikzr1olGKao0vcNluwoEuoQsboWfln+DzVG4HMDA==" saltValue="qGxuNs/11mA51dumNGk6c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209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A2C9G9Rkl5xD8/nxRy+tGtVl2OtUs1LP31JrBU/Rtr0YGRKe6vLUyC4FMbbBdVtv8wg2mjQAWXrQIGFTUecjg==" saltValue="yY44+QeegJEpO114lgVLu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-39178000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35290611.621693119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-3887388.3783068806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1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3887388.3783068806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GCWXXHXrU97z92cFhVreHpiK0qc/CkVt1ENk7YZYQlTambnLP6jFpWXblWAi9LlwDE61XvQNJu6NXdf1nj9/w==" saltValue="hJbB8aGfMx7rrfMoBgIWE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54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S9MTF/hCci+Fn0GLmeiD2zjSt6dgHSjJGr1Tcr+cGDO4+e+ewZtov2LDvsWVS+zP/YIA3zUtO5hKP67qh32OaA==" saltValue="tXtwg8NX119WFx5mgE9gp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153095275.00516495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957189.33090000006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1746167.0191680002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2640566.2676836266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-2038166.9800139791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-1074171.8933066002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-1020784.3001525361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154306074.44944346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omk.'!C14</f>
        <v>75520041.889232159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3887388.3783068806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18015414.363109089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251728919.08009157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MeumXnTLelnrUyCvfDGN6Zxj4E9EYzFQLLz/t2ngJ6VS9QufI1UPLtWRoiVMCCAQPI7nbRybVsMeiRU0iy6ndg==" saltValue="goqTYA/L+pJCWX9vb+ybL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1.85546875" style="2" customWidth="1"/>
    <col min="3" max="3" width="11.140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154306074.44944346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3039829.6666540359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-2024102.8168618425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-1073426.4180126456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-3251538.1811843677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150996836.70003864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omk.'!C14*(1+'Fane 14. Nøgletal'!C12)</f>
        <v>77007786.714450032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228004623.41448867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H8nneHcex4qX+dwfIBUgv7qH+GI8jDOqx4wMu3djCN8ohidzx3rPriJZzNVTuFn1WogMfl+NZrcXYlToefr7w==" saltValue="0qFlQtte8KRBVaofcsJ1V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5703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150996836.70003864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2974637.682990761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-1980694.0432660212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-1072681.4600785447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-3221430.628426455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147696668.25125837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Nøgletal'!C12)^2</f>
        <v>78524840.112724707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226221508.36398309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EzBVf4xGxXK6NyE2FR/Y0HXmMgGYm8XFE0f7BoQLtlWx7P4igslmYbBDiKUoL8MAcT2ov2JjvD/tT+JashTdQ==" saltValue="jCK3qK6DOFrriVz0H2LEk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855468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147696668.25125837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2909624.3645497896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-1937404.2358029759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-1071937.0191452503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-3191601.8559511527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144405349.50490877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Nøgletal'!C12)^3</f>
        <v>80071779.462945372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224477128.96785414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OKvhC2r4cmlVYV7DheCr75c4ECjM4jcYv7Gq0e0BCKLGTSJZ7hSK5JS20lv6vw+kcfLLAEKf7/D+seY3nb4nA==" saltValue="OG3QCOJlVra/TGFNa8K+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221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3" t="s">
        <v>81</v>
      </c>
      <c r="C9" s="94"/>
      <c r="D9" s="95"/>
      <c r="E9" s="7">
        <v>152250786.40154386</v>
      </c>
      <c r="F9" s="8" t="s">
        <v>3</v>
      </c>
      <c r="G9" s="1"/>
    </row>
    <row r="10" spans="1:7" x14ac:dyDescent="0.25">
      <c r="A10" s="1"/>
      <c r="B10" s="93" t="s">
        <v>82</v>
      </c>
      <c r="C10" s="94"/>
      <c r="D10" s="95"/>
      <c r="E10" s="7">
        <v>0</v>
      </c>
      <c r="F10" s="8" t="s">
        <v>3</v>
      </c>
      <c r="G10" s="1"/>
    </row>
    <row r="11" spans="1:7" x14ac:dyDescent="0.25">
      <c r="A11" s="1"/>
      <c r="B11" s="93" t="s">
        <v>83</v>
      </c>
      <c r="C11" s="94"/>
      <c r="D11" s="95"/>
      <c r="E11" s="7">
        <v>220247.85752563563</v>
      </c>
      <c r="F11" s="8" t="s">
        <v>3</v>
      </c>
      <c r="G11" s="1"/>
    </row>
    <row r="12" spans="1:7" x14ac:dyDescent="0.25">
      <c r="A12" s="1"/>
      <c r="B12" s="80" t="s">
        <v>67</v>
      </c>
      <c r="C12" s="81"/>
      <c r="D12" s="82"/>
      <c r="E12" s="7">
        <v>0</v>
      </c>
      <c r="F12" s="8" t="s">
        <v>3</v>
      </c>
      <c r="G12" s="1"/>
    </row>
    <row r="13" spans="1:7" x14ac:dyDescent="0.25">
      <c r="A13" s="1"/>
      <c r="B13" s="80" t="s">
        <v>68</v>
      </c>
      <c r="C13" s="81"/>
      <c r="D13" s="82"/>
      <c r="E13" s="9">
        <v>2054928.1312999998</v>
      </c>
      <c r="F13" s="8" t="s">
        <v>3</v>
      </c>
      <c r="G13" s="1"/>
    </row>
    <row r="14" spans="1:7" x14ac:dyDescent="0.25">
      <c r="A14" s="1"/>
      <c r="B14" s="80" t="s">
        <v>41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40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43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42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26</v>
      </c>
      <c r="C18" s="81"/>
      <c r="D18" s="82"/>
      <c r="E18" s="9">
        <f>SUM(E9:E17)*'Fane 14. Nøgletal'!C11</f>
        <v>2611488.7643972444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-SUM(E9:E18)*'Fane 5. Individuelt eff. krav'!G10</f>
        <v>-2021421.271202405</v>
      </c>
      <c r="F19" s="8" t="s">
        <v>3</v>
      </c>
      <c r="G19" s="1"/>
    </row>
    <row r="20" spans="1:7" x14ac:dyDescent="0.25">
      <c r="A20" s="1"/>
      <c r="B20" s="80" t="s">
        <v>38</v>
      </c>
      <c r="C20" s="81"/>
      <c r="D20" s="82"/>
      <c r="E20" s="9">
        <f>-'Fane 4.1. Gen. krav - drift'!G20</f>
        <v>-1058289.3729564499</v>
      </c>
      <c r="F20" s="8" t="s">
        <v>3</v>
      </c>
      <c r="G20" s="1"/>
    </row>
    <row r="21" spans="1:7" x14ac:dyDescent="0.25">
      <c r="A21" s="1"/>
      <c r="B21" s="80" t="s">
        <v>39</v>
      </c>
      <c r="C21" s="81"/>
      <c r="D21" s="82"/>
      <c r="E21" s="9">
        <f>-'Fane 4.2. Gen. krav - anlæg'!G19</f>
        <v>-962465.50544291432</v>
      </c>
      <c r="F21" s="8" t="s">
        <v>3</v>
      </c>
      <c r="G21" s="1"/>
    </row>
    <row r="22" spans="1:7" x14ac:dyDescent="0.25">
      <c r="A22" s="1"/>
      <c r="B22" s="83" t="s">
        <v>28</v>
      </c>
      <c r="C22" s="84"/>
      <c r="D22" s="85"/>
      <c r="E22" s="10">
        <f>SUM(E9:E21)</f>
        <v>153095275.00516495</v>
      </c>
      <c r="F22" s="11" t="s">
        <v>3</v>
      </c>
      <c r="G22" s="1"/>
    </row>
    <row r="23" spans="1:7" x14ac:dyDescent="0.25">
      <c r="A23" s="1"/>
      <c r="B23" s="96" t="s">
        <v>17</v>
      </c>
      <c r="C23" s="97"/>
      <c r="D23" s="97"/>
      <c r="E23" s="40"/>
      <c r="F23" s="22"/>
      <c r="G23" s="1"/>
    </row>
    <row r="24" spans="1:7" x14ac:dyDescent="0.25">
      <c r="A24" s="1"/>
      <c r="B24" s="86" t="s">
        <v>17</v>
      </c>
      <c r="C24" s="87"/>
      <c r="D24" s="88"/>
      <c r="E24" s="10">
        <v>78570636.405003831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9" t="s">
        <v>132</v>
      </c>
      <c r="C26" s="90"/>
      <c r="D26" s="91"/>
      <c r="E26" s="10">
        <v>373452.51017237979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6" t="s">
        <v>19</v>
      </c>
      <c r="C28" s="87"/>
      <c r="D28" s="88"/>
      <c r="E28" s="10">
        <v>3887389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6" t="s">
        <v>131</v>
      </c>
      <c r="C30" s="87"/>
      <c r="D30" s="88"/>
      <c r="E30" s="10">
        <v>18955496.664222296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254882249.58456346</v>
      </c>
      <c r="F31" s="13" t="s">
        <v>3</v>
      </c>
      <c r="G31" s="1"/>
    </row>
    <row r="32" spans="1:7" ht="28.15" customHeight="1" x14ac:dyDescent="0.25">
      <c r="A32" s="1"/>
      <c r="B32" s="77" t="s">
        <v>189</v>
      </c>
      <c r="C32" s="78"/>
      <c r="D32" s="78"/>
      <c r="E32" s="78"/>
      <c r="F32" s="79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ZRwDgKK4mMfMhTmKZoKJPxU2me5SFJ3zw+GNhhK5iEBNBxPQSWxbLW3mvNhCMQJXW/oVjrtE07iBrO5JM5Yhw==" saltValue="XRTNc3uS2UvfirmxgLWF6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53501163.982203498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1070023.27964407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53097016.189481929</v>
      </c>
      <c r="H11" s="14" t="s">
        <v>3</v>
      </c>
      <c r="I11" s="1"/>
    </row>
    <row r="12" spans="1:9" x14ac:dyDescent="0.2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1061940.3237896387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52914468.647822492</v>
      </c>
      <c r="H17" s="14" t="s">
        <v>3</v>
      </c>
      <c r="I17" s="1"/>
    </row>
    <row r="18" spans="1:9" x14ac:dyDescent="0.25">
      <c r="A18" s="1"/>
      <c r="B18" s="101" t="s">
        <v>222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104" t="s">
        <v>92</v>
      </c>
      <c r="C19" s="105"/>
      <c r="D19" s="105"/>
      <c r="E19" s="105"/>
      <c r="F19" s="106"/>
      <c r="G19" s="26">
        <v>0</v>
      </c>
      <c r="H19" s="14" t="s">
        <v>3</v>
      </c>
      <c r="I19" s="1"/>
    </row>
    <row r="20" spans="1:9" x14ac:dyDescent="0.2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1058289.3729564499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52732548.704611279</v>
      </c>
      <c r="H24" s="14" t="s">
        <v>3</v>
      </c>
      <c r="I24" s="1"/>
    </row>
    <row r="25" spans="1:9" x14ac:dyDescent="0.2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976045.96071873012</v>
      </c>
      <c r="H25" s="14" t="s">
        <v>3</v>
      </c>
      <c r="I25" s="1"/>
    </row>
    <row r="26" spans="1:9" x14ac:dyDescent="0.2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1074171.8933066002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53671320.900632277</v>
      </c>
      <c r="H30" s="14" t="s">
        <v>3</v>
      </c>
      <c r="I30" s="1"/>
    </row>
    <row r="31" spans="1:9" x14ac:dyDescent="0.2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1073426.4180126456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53634073.003927238</v>
      </c>
      <c r="H36" s="14" t="s">
        <v>3</v>
      </c>
      <c r="I36" s="1"/>
    </row>
    <row r="37" spans="1:9" x14ac:dyDescent="0.2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1072681.4600785447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53596850.957262516</v>
      </c>
      <c r="H42" s="14" t="s">
        <v>3</v>
      </c>
      <c r="I42" s="1"/>
    </row>
    <row r="43" spans="1:9" x14ac:dyDescent="0.2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1071937.0191452503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BraODkmoWP3wfb93+Sb71jfKVrtVrZ+AzZ8LrHudgEVIi5C+u9E36diQAQEPX7wHWAlx7Jsr/ReDYR91+xnGQ==" saltValue="oPbtYPXHWOWvDbuWRObwD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107119430.78324479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974786.82012752758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107492680.94144884</v>
      </c>
      <c r="H10" s="14" t="s">
        <v>3</v>
      </c>
      <c r="I10" s="1"/>
    </row>
    <row r="11" spans="1:9" x14ac:dyDescent="0.2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2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978183.39656718448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108314592.55339015</v>
      </c>
      <c r="H16" s="14" t="s">
        <v>3</v>
      </c>
      <c r="I16" s="1"/>
    </row>
    <row r="17" spans="1:9" x14ac:dyDescent="0.25">
      <c r="A17" s="1"/>
      <c r="B17" s="101" t="s">
        <v>223</v>
      </c>
      <c r="C17" s="102"/>
      <c r="D17" s="102"/>
      <c r="E17" s="102"/>
      <c r="F17" s="103"/>
      <c r="G17" s="26">
        <v>223970.04631781884</v>
      </c>
      <c r="H17" s="14" t="s">
        <v>3</v>
      </c>
      <c r="I17" s="1"/>
    </row>
    <row r="18" spans="1:9" x14ac:dyDescent="0.25">
      <c r="A18" s="1"/>
      <c r="B18" s="104" t="s">
        <v>113</v>
      </c>
      <c r="C18" s="105"/>
      <c r="D18" s="105"/>
      <c r="E18" s="105"/>
      <c r="F18" s="106"/>
      <c r="G18" s="26">
        <v>2089656.4167189696</v>
      </c>
      <c r="H18" s="14" t="s">
        <v>3</v>
      </c>
      <c r="I18" s="1"/>
    </row>
    <row r="19" spans="1:9" x14ac:dyDescent="0.2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962465.50544291432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111519104.74531963</v>
      </c>
      <c r="H23" s="14" t="s">
        <v>3</v>
      </c>
      <c r="I23" s="1"/>
    </row>
    <row r="24" spans="1:9" x14ac:dyDescent="0.2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2020'!C15)*(1+'Fane 14. Nøgletal'!C12)</f>
        <v>1780566.50944561</v>
      </c>
      <c r="H24" s="14" t="s">
        <v>3</v>
      </c>
      <c r="I24" s="1"/>
    </row>
    <row r="25" spans="1:9" x14ac:dyDescent="0.2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1020784.3001525361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114490781.02761857</v>
      </c>
      <c r="H29" s="14" t="s">
        <v>3</v>
      </c>
      <c r="I29" s="1"/>
    </row>
    <row r="30" spans="1:9" x14ac:dyDescent="0.2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3251538.1811843677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113430655.93050897</v>
      </c>
      <c r="H35" s="14" t="s">
        <v>3</v>
      </c>
      <c r="I35" s="1"/>
    </row>
    <row r="36" spans="1:9" x14ac:dyDescent="0.2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3221430.628426455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112380347.04053354</v>
      </c>
      <c r="H41" s="14" t="s">
        <v>3</v>
      </c>
      <c r="I41" s="1"/>
    </row>
    <row r="42" spans="1:9" x14ac:dyDescent="0.2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3191601.8559511527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yET/aUq9c76doG5+E3TqKhccjCkKa4LD7hVMAiny4TsD2jGRH+MjOaUio/8CQhWozGbe2VTBIha8OWmt0U6bA==" saltValue="Dut90BLxaxZpTInoJQ86XQ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0.02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1.286403245278225E-2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Fvyc0d4dnLcUreKeGepW7Ylcl8NKGqHf2nhPqisFYGeyj7zlU3yV8mkbMAKA0hCU/JC4zDigyBkwUF+1TDQkg==" saltValue="OdDQgWTdT0bkm8OTkmslS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2019-10-10T16:11:22Z</dcterms:modified>
</cp:coreProperties>
</file>