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lostrup Spildevand AS (S03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6" i="39"/>
  <c r="C36" i="39"/>
  <c r="E28" i="39"/>
  <c r="C28" i="39"/>
  <c r="E20" i="39"/>
  <c r="E22" i="39" s="1"/>
  <c r="C20" i="39"/>
  <c r="C22" i="39" s="1"/>
  <c r="E12" i="39"/>
  <c r="E14" i="39" s="1"/>
  <c r="C12" i="39"/>
  <c r="C14" i="39" s="1"/>
  <c r="E38" i="39" l="1"/>
  <c r="E37" i="39"/>
  <c r="C38" i="39"/>
  <c r="C37" i="39"/>
  <c r="E30" i="39"/>
  <c r="E29" i="39"/>
  <c r="C30" i="39"/>
  <c r="C29" i="39"/>
  <c r="E21" i="39"/>
  <c r="E23" i="39" s="1"/>
  <c r="C23" i="15" s="1"/>
  <c r="E13" i="39"/>
  <c r="E15" i="39" s="1"/>
  <c r="C27" i="2" s="1"/>
  <c r="C21" i="39"/>
  <c r="C23" i="39" s="1"/>
  <c r="C22" i="15" s="1"/>
  <c r="C13" i="39"/>
  <c r="E31" i="39" l="1"/>
  <c r="C23" i="22" s="1"/>
  <c r="C39" i="39"/>
  <c r="C22" i="23" s="1"/>
  <c r="C31" i="39"/>
  <c r="C22" i="22" s="1"/>
  <c r="E39" i="39"/>
  <c r="C23" i="23" s="1"/>
  <c r="C15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4" i="37" s="1"/>
  <c r="C15" i="37" s="1"/>
  <c r="C10" i="2" s="1"/>
  <c r="G11" i="11"/>
  <c r="E11" i="21" l="1"/>
  <c r="C11" i="21"/>
  <c r="E11" i="29"/>
  <c r="C11" i="29"/>
  <c r="C12" i="19"/>
  <c r="C13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4" i="37" s="1"/>
  <c r="E15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<sst xmlns="http://schemas.openxmlformats.org/spreadsheetml/2006/main" count="675" uniqueCount="268">
  <si>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</si>
  <si>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</si>
  <si>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</si>
  <si>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</si>
  <si>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</si>
  <si>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</si>
  <si>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</si>
  <si>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</si>
  <si>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</si>
  <si>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</si>
  <si>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</si>
  <si>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</si>
  <si>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</si>
  <si>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</si>
  <si>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</si>
  <si>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</si>
  <si>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</si>
  <si>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</si>
  <si>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</si>
  <si>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</si>
  <si>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</si>
  <si>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</si>
  <si>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</si>
  <si>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</si>
  <si>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</si>
  <si>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</si>
  <si>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</si>
  <si>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</si>
  <si>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</si>
  <si>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</si>
  <si>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</si>
  <si>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</si>
  <si>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</si>
  <si>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</si>
  <si>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</si>
  <si>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</si>
  <si>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</si>
  <si>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</si>
  <si>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</si>
  <si>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</si>
  <si>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</si>
  <si>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</si>
  <si>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</si>
  <si>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</si>
  <si>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</si>
  <si>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</si>
  <si>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</si>
  <si>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</si>
  <si>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</si>
  <si>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</si>
  <si>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</si>
  <si>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</si>
  <si>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</si>
  <si>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</si>
  <si>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</si>
  <si>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</si>
  <si>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</si>
  <si>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</si>
  <si>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</si>
  <si>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</si>
  <si>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</si>
  <si>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</si>
  <si>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</si>
  <si>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</si>
  <si>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</si>
  <si>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</si>
  <si>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</si>
  <si>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</si>
  <si>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</si>
  <si>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</si>
  <si>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</si>
  <si>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</si>
  <si>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</si>
  <si>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</si>
  <si>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</si>
  <si>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</si>
  <si>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</si>
  <si>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</si>
  <si>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</si>
  <si>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</si>
  <si>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</si>
  <si>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</si>
  <si>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</si>
  <si>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</si>
  <si>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</si>
  <si>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</si>
  <si>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</si>
  <si>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</si>
  <si>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</si>
  <si>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</si>
  <si>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</si>
  <si>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</si>
  <si>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</si>
  <si>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</si>
  <si>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</si>
  <si>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</si>
  <si>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</si>
  <si>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</si>
  <si>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</si>
  <si>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</si>
  <si>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</si>
  <si>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</si>
  <si>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</si>
  <si>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</si>
  <si>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</si>
  <si>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</si>
  <si>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</si>
  <si>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</si>
  <si>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</si>
  <si>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</si>
  <si>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</si>
  <si>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</si>
  <si>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</si>
  <si>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</si>
  <si>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</si>
  <si>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</si>
  <si>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</si>
  <si>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</si>
  <si>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</si>
  <si>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</si>
  <si>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</si>
  <si>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</si>
  <si>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</si>
  <si>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</si>
  <si>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</si>
  <si>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</si>
  <si>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</si>
  <si>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</si>
  <si>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</si>
  <si>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</si>
  <si>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</si>
  <si>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</si>
  <si>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</si>
  <si>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</si>
  <si>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</si>
  <si>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</si>
  <si>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</si>
  <si>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</si>
  <si>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</si>
  <si>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</si>
  <si>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</si>
  <si>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</si>
  <si>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</si>
  <si>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</si>
  <si>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</si>
  <si>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</si>
  <si>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</si>
  <si>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</si>
  <si>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</si>
  <si>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</si>
  <si>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</si>
  <si>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</si>
  <si>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</si>
  <si>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</si>
  <si>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</si>
  <si>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</si>
  <si>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</si>
  <si>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</si>
  <si>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</si>
  <si>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</si>
  <si>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</si>
  <si>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</si>
  <si>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</si>
  <si>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</si>
  <si>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</si>
  <si>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</si>
  <si>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</si>
  <si>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</si>
  <si>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</si>
  <si>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</si>
  <si>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</si>
  <si>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</si>
  <si>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</si>
  <si>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</si>
  <si>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</si>
  <si>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</si>
  <si>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</si>
  <si>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</si>
  <si>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</si>
  <si>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</si>
  <si>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</si>
  <si>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</si>
  <si>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</si>
  <si>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</si>
  <si>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</si>
  <si>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</si>
  <si>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</si>
  <si>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</si>
  <si>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</si>
  <si>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</si>
  <si>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</si>
  <si>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</si>
  <si>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</si>
  <si>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</si>
  <si>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</si>
  <si>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</si>
  <si>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</si>
  <si>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</si>
  <si>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</si>
  <si>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</si>
  <si>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</si>
  <si>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</si>
  <si>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</si>
  <si>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</si>
  <si>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</si>
  <si>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</si>
  <si>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</si>
  <si>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</si>
  <si>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</si>
  <si>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</si>
  <si>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</si>
  <si>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</si>
  <si>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</si>
  <si>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</si>
  <si>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</si>
  <si>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</si>
  <si>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</si>
  <si>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</si>
  <si>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</si>
  <si>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</si>
  <si>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</si>
  <si>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</si>
  <si>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</si>
  <si>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</si>
  <si>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</si>
  <si>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</si>
  <si>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</si>
  <si>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</si>
  <si>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</si>
  <si>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</si>
  <si>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</si>
  <si>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</si>
  <si>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</si>
  <si>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</si>
  <si>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</si>
  <si>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</si>
  <si>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</si>
  <si>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</si>
  <si>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</si>
  <si>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</si>
  <si>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</si>
  <si>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</si>
  <si>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</si>
  <si>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</si>
  <si>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</si>
  <si>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</si>
  <si>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</si>
  <si>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</si>
  <si>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</si>
  <si>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</si>
  <si>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</si>
  <si>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</si>
  <si>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</si>
  <si>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</si>
  <si>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</si>
  <si>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</si>
  <si>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</si>
  <si>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</si>
  <si>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</si>
  <si>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</si>
  <si>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</si>
  <si>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Byggemodninger i 2018</t>
  </si>
  <si>
    <t>Oprensning af Bækrenden</t>
  </si>
  <si>
    <t>Oprensning af Væveren</t>
  </si>
  <si>
    <t>Ingen engangstillæg</t>
  </si>
  <si>
    <t>Ingen anlægsprojekter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</si>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</sst>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7+PCArxXhpA98rl7x8EY3kG/324li72RmYJPnPS1mB060xo7Lu4VOfwm3wNI3kLrmwEIhrba6fbqdXecphOXg==" saltValue="oxSiByRK6dCls8OFTAejjw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5" t="s">
        <v>259</v>
      </c>
      <c r="C10" s="9">
        <v>39733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11319050</v>
      </c>
      <c r="D11" s="14" t="s">
        <v>3</v>
      </c>
      <c r="E11" s="1"/>
      <c r="F11" s="1"/>
    </row>
    <row r="12" spans="1:6" x14ac:dyDescent="0.25">
      <c r="A12" s="1"/>
      <c r="B12" s="40" t="s">
        <v>68</v>
      </c>
      <c r="C12" s="12">
        <f>SUM(C10:C11)</f>
        <v>11358783</v>
      </c>
      <c r="D12" s="13" t="s">
        <v>3</v>
      </c>
      <c r="E12" s="1"/>
      <c r="F12" s="1"/>
    </row>
    <row r="13" spans="1:6" x14ac:dyDescent="0.25">
      <c r="A13" s="1"/>
      <c r="B13" s="40" t="s">
        <v>69</v>
      </c>
      <c r="C13" s="12">
        <f>C12*(1+'Fane 15. Nøgletal'!C12)^2</f>
        <v>11810727.28029447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84" t="s">
        <v>236</v>
      </c>
      <c r="C16" s="85"/>
      <c r="D16" s="86"/>
      <c r="E16" s="1"/>
      <c r="F16" s="1"/>
    </row>
    <row r="17" spans="1:6" x14ac:dyDescent="0.25">
      <c r="A17" s="1"/>
      <c r="B17" s="55" t="s">
        <v>197</v>
      </c>
      <c r="C17" s="9">
        <v>16251</v>
      </c>
      <c r="D17" s="14" t="s">
        <v>3</v>
      </c>
      <c r="E17" s="1"/>
      <c r="F17" s="1"/>
    </row>
    <row r="18" spans="1:6" x14ac:dyDescent="0.25">
      <c r="A18" s="1"/>
      <c r="B18" s="55" t="s">
        <v>198</v>
      </c>
      <c r="C18" s="9">
        <v>16294</v>
      </c>
      <c r="D18" s="14" t="s">
        <v>3</v>
      </c>
      <c r="E18" s="1"/>
      <c r="F18" s="1"/>
    </row>
    <row r="19" spans="1:6" x14ac:dyDescent="0.25">
      <c r="A19" s="1"/>
      <c r="B19" s="55" t="s">
        <v>199</v>
      </c>
      <c r="C19" s="9">
        <v>16337</v>
      </c>
      <c r="D19" s="14" t="s">
        <v>3</v>
      </c>
      <c r="E19" s="1"/>
      <c r="F19" s="1"/>
    </row>
    <row r="20" spans="1:6" x14ac:dyDescent="0.25">
      <c r="A20" s="1"/>
      <c r="B20" s="55" t="s">
        <v>200</v>
      </c>
      <c r="C20" s="9">
        <v>16382</v>
      </c>
      <c r="D20" s="14" t="s">
        <v>3</v>
      </c>
      <c r="E20" s="1"/>
      <c r="F20" s="1"/>
    </row>
    <row r="21" spans="1:6" x14ac:dyDescent="0.25">
      <c r="A21" s="1"/>
      <c r="B21" s="84"/>
      <c r="C21" s="85"/>
      <c r="D21" s="86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84" t="s">
        <v>196</v>
      </c>
      <c r="C24" s="85"/>
      <c r="D24" s="86"/>
      <c r="E24" s="1"/>
      <c r="F24" s="1"/>
    </row>
    <row r="25" spans="1:6" x14ac:dyDescent="0.25">
      <c r="A25" s="1"/>
      <c r="B25" s="55" t="s">
        <v>197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55" t="s">
        <v>198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5" t="s">
        <v>199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5" t="s">
        <v>200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84"/>
      <c r="C29" s="85"/>
      <c r="D29" s="86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8MbqMtRArPdosZXYqrjF5yaFAtlRie6qrkNadIwrcAgQuv2kTb/rrln6YSIqiRzUbpb52FTx6wO96abyZGkc0g==" saltValue="JhjKXc6u96ua2UnfveLqtQ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48"/>
      <c r="C6" s="48"/>
      <c r="D6" s="48"/>
      <c r="E6" s="48"/>
      <c r="F6" s="4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42081085.847064793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39935912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2145173.8470647931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30406378.843385179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33208659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-2802280.1566148214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-657106.30955002829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-328553.15477501415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FCjS4WV2pztGmaBxLvCb3Wv/zhO8N3jcYBidvcGtVpKuWfpgQ/Weejczq8PmBnGCj8+IeLGq4dqE6F/3QAGSg==" saltValue="7cCmG0WfcaNKqMYZRwzFV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10631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10631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10631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cEYnhR13e5dHhOirY0wfHj+XckwfFRaxcf1UTpH/nb6ypsHOwonB2YX4FAT7EJgJfTZBl8kF9MtvD+72IP+Hg==" saltValue="BrrucrfSiFHDbfvVIT/hv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7" t="s">
        <v>265</v>
      </c>
      <c r="C10" s="45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84" t="s">
        <v>255</v>
      </c>
      <c r="C11" s="85"/>
      <c r="D11" s="8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Fsex+W6JZmM9wJOOjGcPHNxqv+7HGEZzivuwkvziGO6FsAqbXQvc/uu7nMRvgf4sLNdz2NKTb68QCNfMtHmFw==" saltValue="0cQ6ci5kDAL4TdLNlJcqV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266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261</v>
      </c>
      <c r="C11" s="24">
        <v>520</v>
      </c>
      <c r="D11" s="14" t="s">
        <v>3</v>
      </c>
      <c r="E11" s="9">
        <v>3995</v>
      </c>
      <c r="F11" s="14" t="s">
        <v>3</v>
      </c>
      <c r="G11" s="1"/>
    </row>
    <row r="12" spans="1:7" x14ac:dyDescent="0.25">
      <c r="A12" s="1"/>
      <c r="B12" s="46" t="s">
        <v>262</v>
      </c>
      <c r="C12" s="24">
        <v>40432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27" t="s">
        <v>263</v>
      </c>
      <c r="C13" s="24">
        <v>81138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0" t="s">
        <v>60</v>
      </c>
      <c r="C14" s="12">
        <f>SUM(C10:C13)</f>
        <v>122090</v>
      </c>
      <c r="D14" s="13" t="s">
        <v>3</v>
      </c>
      <c r="E14" s="12">
        <f>SUM(E10:E13)</f>
        <v>3995</v>
      </c>
      <c r="F14" s="13" t="s">
        <v>3</v>
      </c>
      <c r="G14" s="1"/>
    </row>
    <row r="15" spans="1:7" x14ac:dyDescent="0.25">
      <c r="A15" s="1"/>
      <c r="B15" s="40" t="s">
        <v>70</v>
      </c>
      <c r="C15" s="12">
        <f>C14*(1+'Fane 15. Nøgletal'!C12)</f>
        <v>124495.17300000001</v>
      </c>
      <c r="D15" s="13" t="s">
        <v>3</v>
      </c>
      <c r="E15" s="12">
        <f>E14*(1+'Fane 15. Nøgletal'!C12)</f>
        <v>4073.7015000000001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4+vIf5x6+gj2xZgPzYUD2RH+IhsS5w07odG3pApurEDOMyXzRHlRip9AyevMEn4geeW+GVKTonzZjY+dWhxAA==" saltValue="nh+LGWkSz+743kbY+1myL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262</v>
      </c>
      <c r="C10" s="24">
        <v>404318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263</v>
      </c>
      <c r="C11" s="24">
        <v>811383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0" t="s">
        <v>191</v>
      </c>
      <c r="C12" s="12">
        <f>SUM(C10:C11)</f>
        <v>1215701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9" t="s">
        <v>10</v>
      </c>
      <c r="C13" s="30">
        <f>-C12*'Fane 5. Individuelt eff. krav'!G11</f>
        <v>0</v>
      </c>
      <c r="D13" s="31" t="s">
        <v>3</v>
      </c>
      <c r="E13" s="30">
        <f>-E12*'Fane 5. Individuelt eff. krav'!G11</f>
        <v>0</v>
      </c>
      <c r="F13" s="31" t="s">
        <v>3</v>
      </c>
      <c r="G13" s="1"/>
    </row>
    <row r="14" spans="1:7" x14ac:dyDescent="0.25">
      <c r="A14" s="1"/>
      <c r="B14" s="29" t="s">
        <v>195</v>
      </c>
      <c r="C14" s="30">
        <f>-C12*'Fane 15. Nøgletal'!C25</f>
        <v>-24314.02</v>
      </c>
      <c r="D14" s="31" t="s">
        <v>3</v>
      </c>
      <c r="E14" s="30">
        <f>-E12*'Fane 15. Nøgletal'!C20</f>
        <v>0</v>
      </c>
      <c r="F14" s="31" t="s">
        <v>3</v>
      </c>
      <c r="G14" s="1"/>
    </row>
    <row r="15" spans="1:7" x14ac:dyDescent="0.25">
      <c r="A15" s="1"/>
      <c r="B15" s="40" t="s">
        <v>192</v>
      </c>
      <c r="C15" s="12">
        <f>SUM(C12:C14)*(1+'Fane 15. Nøgletal'!C12)^2</f>
        <v>1238789.9923850682</v>
      </c>
      <c r="D15" s="13" t="s">
        <v>3</v>
      </c>
      <c r="E15" s="12">
        <f>SUM(E12:E14)*(1+'Fane 15. Nøgletal'!C12)^2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188</v>
      </c>
      <c r="C17" s="85"/>
      <c r="D17" s="85"/>
      <c r="E17" s="85"/>
      <c r="F17" s="86"/>
      <c r="G17" s="1"/>
    </row>
    <row r="18" spans="1:7" x14ac:dyDescent="0.25">
      <c r="A18" s="1"/>
      <c r="B18" s="53" t="s">
        <v>25</v>
      </c>
      <c r="C18" s="53" t="s">
        <v>16</v>
      </c>
      <c r="D18" s="54"/>
      <c r="E18" s="53" t="s">
        <v>48</v>
      </c>
      <c r="F18" s="39"/>
      <c r="G18" s="1"/>
    </row>
    <row r="19" spans="1:7" x14ac:dyDescent="0.25">
      <c r="A19" s="1"/>
      <c r="B19" s="27" t="s">
        <v>264</v>
      </c>
      <c r="C19" s="24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40" t="s">
        <v>191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9" t="s">
        <v>10</v>
      </c>
      <c r="C21" s="30">
        <f>-C20*'Fane 5. Individuelt eff. krav'!G11</f>
        <v>0</v>
      </c>
      <c r="D21" s="31" t="s">
        <v>3</v>
      </c>
      <c r="E21" s="30">
        <f>-E20*'Fane 5. Individuelt eff. krav'!G11</f>
        <v>0</v>
      </c>
      <c r="F21" s="31" t="s">
        <v>3</v>
      </c>
      <c r="G21" s="1"/>
    </row>
    <row r="22" spans="1:7" x14ac:dyDescent="0.25">
      <c r="A22" s="1"/>
      <c r="B22" s="29" t="s">
        <v>195</v>
      </c>
      <c r="C22" s="30">
        <f>-C20*'Fane 15. Nøgletal'!C25</f>
        <v>0</v>
      </c>
      <c r="D22" s="31" t="s">
        <v>3</v>
      </c>
      <c r="E22" s="30">
        <f>-E20*'Fane 15. Nøgletal'!C20</f>
        <v>0</v>
      </c>
      <c r="F22" s="31" t="s">
        <v>3</v>
      </c>
      <c r="G22" s="1"/>
    </row>
    <row r="23" spans="1:7" x14ac:dyDescent="0.25">
      <c r="A23" s="1"/>
      <c r="B23" s="40" t="s">
        <v>193</v>
      </c>
      <c r="C23" s="12">
        <f>SUM(C20:C22)*(1+'Fane 15. Nøgletal'!C12)^3</f>
        <v>0</v>
      </c>
      <c r="D23" s="13" t="s">
        <v>3</v>
      </c>
      <c r="E23" s="12">
        <f>SUM(E20:E22)*(1+'Fane 15. Nøgletal'!C12)^3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189</v>
      </c>
      <c r="C25" s="85"/>
      <c r="D25" s="85"/>
      <c r="E25" s="85"/>
      <c r="F25" s="86"/>
      <c r="G25" s="1"/>
    </row>
    <row r="26" spans="1:7" x14ac:dyDescent="0.25">
      <c r="A26" s="1"/>
      <c r="B26" s="53" t="s">
        <v>25</v>
      </c>
      <c r="C26" s="53" t="s">
        <v>16</v>
      </c>
      <c r="D26" s="54"/>
      <c r="E26" s="53" t="s">
        <v>48</v>
      </c>
      <c r="F26" s="39"/>
      <c r="G26" s="1"/>
    </row>
    <row r="27" spans="1:7" x14ac:dyDescent="0.25">
      <c r="A27" s="1"/>
      <c r="B27" s="27" t="s">
        <v>264</v>
      </c>
      <c r="C27" s="24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40" t="s">
        <v>191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9" t="s">
        <v>10</v>
      </c>
      <c r="C29" s="30">
        <f>-C28*'Fane 5. Individuelt eff. krav'!G11</f>
        <v>0</v>
      </c>
      <c r="D29" s="31" t="s">
        <v>3</v>
      </c>
      <c r="E29" s="30">
        <f>-E28*'Fane 5. Individuelt eff. krav'!G11</f>
        <v>0</v>
      </c>
      <c r="F29" s="31" t="s">
        <v>3</v>
      </c>
      <c r="G29" s="1"/>
    </row>
    <row r="30" spans="1:7" x14ac:dyDescent="0.25">
      <c r="A30" s="1"/>
      <c r="B30" s="29" t="s">
        <v>195</v>
      </c>
      <c r="C30" s="30">
        <f>-C28*'Fane 15. Nøgletal'!C25</f>
        <v>0</v>
      </c>
      <c r="D30" s="31" t="s">
        <v>3</v>
      </c>
      <c r="E30" s="30">
        <f>-E28*'Fane 15. Nøgletal'!C20</f>
        <v>0</v>
      </c>
      <c r="F30" s="31" t="s">
        <v>3</v>
      </c>
      <c r="G30" s="1"/>
    </row>
    <row r="31" spans="1:7" x14ac:dyDescent="0.25">
      <c r="A31" s="1"/>
      <c r="B31" s="40" t="s">
        <v>193</v>
      </c>
      <c r="C31" s="12">
        <f>SUM(C28:C30)*(1+'Fane 15. Nøgletal'!C12)^4</f>
        <v>0</v>
      </c>
      <c r="D31" s="13" t="s">
        <v>3</v>
      </c>
      <c r="E31" s="12">
        <f>SUM(E28:E30)*(1+'Fane 15. Nøgletal'!C12)^4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84" t="s">
        <v>190</v>
      </c>
      <c r="C33" s="85"/>
      <c r="D33" s="85"/>
      <c r="E33" s="85"/>
      <c r="F33" s="86"/>
      <c r="G33" s="1"/>
    </row>
    <row r="34" spans="1:7" x14ac:dyDescent="0.25">
      <c r="A34" s="1"/>
      <c r="B34" s="53" t="s">
        <v>25</v>
      </c>
      <c r="C34" s="53" t="s">
        <v>16</v>
      </c>
      <c r="D34" s="54"/>
      <c r="E34" s="53" t="s">
        <v>48</v>
      </c>
      <c r="F34" s="39"/>
      <c r="G34" s="1"/>
    </row>
    <row r="35" spans="1:7" x14ac:dyDescent="0.25">
      <c r="A35" s="1"/>
      <c r="B35" s="27" t="s">
        <v>264</v>
      </c>
      <c r="C35" s="24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40" t="s">
        <v>191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9" t="s">
        <v>10</v>
      </c>
      <c r="C37" s="30">
        <f>-C36*'Fane 5. Individuelt eff. krav'!G11</f>
        <v>0</v>
      </c>
      <c r="D37" s="31" t="s">
        <v>3</v>
      </c>
      <c r="E37" s="30">
        <f>-E36*'Fane 5. Individuelt eff. krav'!G11</f>
        <v>0</v>
      </c>
      <c r="F37" s="31" t="s">
        <v>3</v>
      </c>
      <c r="G37" s="1"/>
    </row>
    <row r="38" spans="1:7" x14ac:dyDescent="0.25">
      <c r="A38" s="1"/>
      <c r="B38" s="29" t="s">
        <v>195</v>
      </c>
      <c r="C38" s="30">
        <f>-C36*'Fane 15. Nøgletal'!C25</f>
        <v>0</v>
      </c>
      <c r="D38" s="31" t="s">
        <v>3</v>
      </c>
      <c r="E38" s="30">
        <f>-E36*'Fane 15. Nøgletal'!C20</f>
        <v>0</v>
      </c>
      <c r="F38" s="31" t="s">
        <v>3</v>
      </c>
      <c r="G38" s="1"/>
    </row>
    <row r="39" spans="1:7" x14ac:dyDescent="0.25">
      <c r="A39" s="1"/>
      <c r="B39" s="40" t="s">
        <v>193</v>
      </c>
      <c r="C39" s="12">
        <f>SUM(C36:C38)*(1+'Fane 15. Nøgletal'!C12)^5</f>
        <v>0</v>
      </c>
      <c r="D39" s="13" t="s">
        <v>3</v>
      </c>
      <c r="E39" s="12">
        <f>SUM(E36:E38)*(1+'Fane 15. Nøgletal'!C12)^5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ivWXdHhZxAbY5uV39vnXDtpUO4qJgqkFOAZGdiMws88myjDhwIhPHLjHaG8lM5pEnkgw2pd7OnTq/dVVaBfd4Q==" saltValue="wNXRjDdcB3Sdwlbc4A1R/w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71BWmzlYqaANjZKxe5rmG6Thf8IhftNWUiwjY6rIjjVUd4BPNm6MQsam0a+rRExPwmsMn0h6ljIdo3RVTq2Gxw==" saltValue="KPxPVgI3ROwZrtH2SvfBp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Xzo11/eToOJ7SIN/6CfsyXRWONJn57dQmKquJvlUw6oxgdIt4pLzAjZPS0GboAiyG5FxpyH+sbqq700kcdflg==" saltValue="KChJoa4Bexfmd5nd2ybyY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PQxfHU9U8/LkhwNQOm5wE/Hf/+QjUiYkLNv6xyrZTZnfPDfNSGfsLk5N4ZhwJIclcsGedGw69nFWGnmSvNfiQ==" saltValue="5ht2yo8H2ovm3iXSVNtd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-6709107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6709106.666666666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-0.33333333395421505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freRCmpY91c8IRcWCxAUHT5hea5354A3eV1L0arufTFDLj21omXiFsmRROeRUS9AYch/EUxnif4wwZvcjmo6Q==" saltValue="32vfoKG0HnThvK4TZVGSn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18966304.297377061</v>
      </c>
      <c r="D9" s="8" t="s">
        <v>3</v>
      </c>
      <c r="E9" s="1"/>
    </row>
    <row r="10" spans="1:5" ht="17.100000000000001" customHeight="1" x14ac:dyDescent="0.25">
      <c r="A10" s="1"/>
      <c r="B10" s="49" t="s">
        <v>64</v>
      </c>
      <c r="C10" s="7">
        <f>'Fane 10.1. Varige tillæg'!C15</f>
        <v>124495.17300000001</v>
      </c>
      <c r="D10" s="8" t="s">
        <v>3</v>
      </c>
      <c r="E10" s="1"/>
    </row>
    <row r="11" spans="1:5" ht="17.100000000000001" customHeight="1" x14ac:dyDescent="0.25">
      <c r="A11" s="1"/>
      <c r="B11" s="49" t="s">
        <v>65</v>
      </c>
      <c r="C11" s="9">
        <f>'Fane 10.1. Varige tillæg'!E15</f>
        <v>4073.7015000000001</v>
      </c>
      <c r="D11" s="8" t="s">
        <v>3</v>
      </c>
      <c r="E11" s="1"/>
    </row>
    <row r="12" spans="1:5" ht="17.100000000000001" customHeight="1" x14ac:dyDescent="0.25">
      <c r="A12" s="1"/>
      <c r="B12" s="49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27</v>
      </c>
      <c r="C16" s="9">
        <f>SUM(C9:C15)*'Fane 15. Nøgletal'!C12</f>
        <v>376169.00148597808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9" t="s">
        <v>39</v>
      </c>
      <c r="C18" s="9">
        <f>-'Fane 4.1. Gen. krav - drift'!G28</f>
        <v>-133275.63460999742</v>
      </c>
      <c r="D18" s="8" t="s">
        <v>3</v>
      </c>
      <c r="E18" s="1"/>
    </row>
    <row r="19" spans="1:5" ht="17.100000000000001" customHeight="1" x14ac:dyDescent="0.25">
      <c r="A19" s="1"/>
      <c r="B19" s="49" t="s">
        <v>40</v>
      </c>
      <c r="C19" s="9">
        <f>-'Fane 4.2. Gen. krav - anlæg'!G25</f>
        <v>-364956.5430652303</v>
      </c>
      <c r="D19" s="8" t="s">
        <v>3</v>
      </c>
      <c r="E19" s="1"/>
    </row>
    <row r="20" spans="1:5" ht="17.100000000000001" customHeight="1" x14ac:dyDescent="0.25">
      <c r="A20" s="1"/>
      <c r="B20" s="50" t="s">
        <v>29</v>
      </c>
      <c r="C20" s="10">
        <f>SUM(C9:C19)</f>
        <v>18972809.995687809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omk.'!C13+'Fane 6. Ikke-påvirkelige omk.'!C17+'Fane 6. Ikke-påvirkelige omk.'!C25</f>
        <v>11826978.28029447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0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9" t="s">
        <v>140</v>
      </c>
      <c r="C26" s="9">
        <f>'Fane 10.2. Engangstillæg'!C15</f>
        <v>1238789.9923850682</v>
      </c>
      <c r="D26" s="8" t="s">
        <v>3</v>
      </c>
      <c r="E26" s="1"/>
    </row>
    <row r="27" spans="1:5" ht="15" customHeight="1" x14ac:dyDescent="0.25">
      <c r="A27" s="1"/>
      <c r="B27" s="49" t="s">
        <v>141</v>
      </c>
      <c r="C27" s="9">
        <f>'Fane 10.2. Engangstillæg'!E15</f>
        <v>0</v>
      </c>
      <c r="D27" s="8" t="s">
        <v>3</v>
      </c>
      <c r="E27" s="1"/>
    </row>
    <row r="28" spans="1:5" x14ac:dyDescent="0.25">
      <c r="A28" s="1"/>
      <c r="B28" s="50" t="s">
        <v>147</v>
      </c>
      <c r="C28" s="10">
        <f>SUM(C26:C27)</f>
        <v>1238789.9923850682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-328553.15477501415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10631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31720656.113592334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0iFrBKJlLmWGz5F4IlBLn3SqNeLNIJb2mfAXShkILhDPLsaiqSUmyfpSVoRDCEE7DTVwiOc18U/toMEtWdUA3w==" saltValue="9MKyIrKgDQ3v0W1O+thFC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5" t="s">
        <v>228</v>
      </c>
      <c r="C9" s="28">
        <v>1.2699999999999999E-2</v>
      </c>
      <c r="D9" s="1"/>
    </row>
    <row r="10" spans="1:4" x14ac:dyDescent="0.25">
      <c r="A10" s="1"/>
      <c r="B10" s="55" t="s">
        <v>229</v>
      </c>
      <c r="C10" s="28">
        <v>1.7500000000000002E-2</v>
      </c>
      <c r="D10" s="1"/>
    </row>
    <row r="11" spans="1:4" x14ac:dyDescent="0.25">
      <c r="A11" s="1"/>
      <c r="B11" s="55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5" t="s">
        <v>231</v>
      </c>
      <c r="C17" s="25">
        <v>9.1000000000000004E-3</v>
      </c>
      <c r="D17" s="1"/>
    </row>
    <row r="18" spans="1:4" x14ac:dyDescent="0.25">
      <c r="A18" s="1"/>
      <c r="B18" s="55" t="s">
        <v>232</v>
      </c>
      <c r="C18" s="25">
        <v>1.77E-2</v>
      </c>
      <c r="D18" s="1"/>
    </row>
    <row r="19" spans="1:4" x14ac:dyDescent="0.25">
      <c r="A19" s="1"/>
      <c r="B19" s="55" t="s">
        <v>233</v>
      </c>
      <c r="C19" s="25">
        <v>8.6999999999999994E-3</v>
      </c>
      <c r="D19" s="1"/>
    </row>
    <row r="20" spans="1:4" x14ac:dyDescent="0.25">
      <c r="A20" s="1"/>
      <c r="B20" s="55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5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AUgAjpxB1zZS3UOJkYFMrhEKxyvrY1D5HkzuZt06+T9nP6bUG1DmL79HwctfB0jt1fXe3GjjMl0YVQ2f69VGJw==" saltValue="4E10Q3YZhrGZ33Ze6pj+0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18972809.995687809</v>
      </c>
      <c r="D9" s="8" t="s">
        <v>3</v>
      </c>
      <c r="E9" s="1"/>
    </row>
    <row r="10" spans="1:5" ht="15" customHeight="1" x14ac:dyDescent="0.25">
      <c r="A10" s="1"/>
      <c r="B10" s="49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373764.35691504984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-133183.14131957808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-361577.23525384866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18851813.976029433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Nøgletal'!C12)+'Fane 6. Ikke-påvirkelige omk.'!C18+'Fane 6. Ikke-påvirkelige omk.'!C26</f>
        <v>12059692.607716272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Engangstillæg'!C23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Engangstillæg'!E23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-328553.15477501415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30582953.428970687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/Q1Wh+VEPTMOQ+GHdK50s/ecroy1BAD0yMkGEWRbO1BjmuW/UsGnKsyaYUXQAnad+Sa/kA6mUsaSBjO0akt+A==" saltValue="u7XSRhh1M56negYE3Bi3N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18851813.976029433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371380.73532777984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-133090.71221950228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-358229.21807556041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18731874.781062149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Nøgletal'!C12)^2+'Fane 6. Ikke-påvirkelige omk.'!C19+'Fane 6. Ikke-påvirkelige omk.'!C27</f>
        <v>12296990.560288282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Engangstillæg'!C31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Engangstillæg'!E31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31028865.341350429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OwPMrq7yl2F+DdnJAHV+ZwGw8fkw0LMcKiW0xJWznDkJURMHdWZvvRVnEE+3w4HjO1NWSBJ5ZkTDproT0QNwg==" saltValue="4s/ntVoO1AtD8llPFFJl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267</v>
      </c>
      <c r="C9" s="7">
        <f>'Fane 2.3. Økonomisk ramme 2022'!C16</f>
        <v>18731874.781062149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369017.93318692432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-132998.34726522199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-354912.20179537416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18612982.16518848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Nøgletal'!C12)^3+'Fane 6. Ikke-påvirkelige omk.'!C20+'Fane 6. Ikke-påvirkelige omk.'!C28</f>
        <v>12538964.435425961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Engangstillæg'!C39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Engangstillæg'!E39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31151946.600614443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hkRvhOxRmIOlESPqOTp6WYZjwMhf4sQTrdv3vconF9h/pAsYrFq4jS0vAaf/r+WgIZ4ugRBmks7j9I+Bou/9A==" saltValue="a1OnbKx2cTFsREeBL+Clx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19012453.45279954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0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332717.93542399199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-21032.690020144855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-130827.47431901282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-227006.92650731723</v>
      </c>
      <c r="F19" s="8" t="s">
        <v>3</v>
      </c>
      <c r="G19" s="1"/>
    </row>
    <row r="20" spans="1:7" ht="15" customHeight="1" x14ac:dyDescent="0.25">
      <c r="A20" s="1"/>
      <c r="B20" s="50" t="s">
        <v>29</v>
      </c>
      <c r="C20" s="51"/>
      <c r="D20" s="52"/>
      <c r="E20" s="10">
        <f>SUM(E9:E19)</f>
        <v>18966304.297377061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14080851.881376836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74559.189680044277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33121715.368433941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kpWiPuhYJmA+kot/8FEmXwuVwfyQxrHdDWlKfUo6GOA9rxu6A+fN9ujWrynaA946HxC7zdvVbJWW56nIqc9Iw==" saltValue="xgw00IU6HUXpIR/AZF3/HA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6595718.8470146842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131914.37694029367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6576921.0483006937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-16851.133091707863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131201.39830417972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6541373.7159506408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130827.47431901282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6536834.0025917711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126947.72790810002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133275.63460999742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6659157.0659789043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133183.14131957808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6654535.6109751146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133090.71221950228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6649917.363261099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132998.34726522199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e8zaWBE9aZuOjB0K3KjpyBd6uF6jyJZHPfSseJAZY9w/GfDVVdZWJQCS/btDqUjH/D2sGGxUBWpd6LfLu4rpA==" saltValue="WfubIMO6qUBVXG2pfGDGw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6"/>
      <c r="C3" s="56"/>
      <c r="D3" s="56"/>
      <c r="E3" s="56"/>
      <c r="F3" s="56"/>
      <c r="G3" s="56"/>
      <c r="H3" s="56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12723595.711666878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115784.7209761686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12828447.683027798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3343.4076398344109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227122.70230481712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12825250.085159166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0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227006.92650731723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12846428.548877291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4153.95341955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364956.5430652303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12731592.790628474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361577.23525384866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12613704.861815507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358229.21807556041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12496908.513921624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354912.20179537416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2KjgXQUJ3+HQmB6KE3IxktC0M64ZwmzJttBqjiOi8IS4v7fQUSLYDp6C5ma/UOBBqSg1Vkgwp2vbcc5/DM0Ew==" saltValue="NkEK/Ueye6b8UxBs9K76Uw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1.0872320331547234E-3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f/OcNtqBRMw2kowck8NWEDfSNvuzB5EFbBVb2O1RCXLnMAVevujoPBMu7rd2rVod4cl+WED4KH7SCuI6yM2qQ==" saltValue="Z2y1VKwrYVAKRHm54ETIO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2019-10-10T16:33:25Z</dcterms:modified>
</cp:coreProperties>
</file>