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iofos Spildevandscenter Avedøre AS (S00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2" i="11" l="1"/>
  <c r="E11" i="11"/>
  <c r="E19" i="40" l="1"/>
  <c r="E16" i="40" l="1"/>
  <c r="E12" i="40"/>
  <c r="E13" i="11" l="1"/>
  <c r="E14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5" i="11" l="1"/>
  <c r="C10" i="37" s="1"/>
  <c r="C12" i="37" s="1"/>
  <c r="C13" i="37" s="1"/>
  <c r="C10" i="2" s="1"/>
  <c r="G15" i="11"/>
  <c r="E11" i="21" l="1"/>
  <c r="C11" i="21"/>
  <c r="E11" i="29"/>
  <c r="C11" i="29"/>
  <c r="C17" i="19"/>
  <c r="C18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5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<sst xmlns="http://schemas.openxmlformats.org/spreadsheetml/2006/main" count="684" uniqueCount="274">
  <si>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</si>
  <si>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</si>
  <si>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</si>
  <si>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</si>
  <si>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</si>
  <si>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</si>
  <si>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</si>
  <si>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</si>
  <si>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</si>
  <si>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</si>
  <si>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</si>
  <si>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</si>
  <si>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</si>
  <si>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</si>
  <si>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</si>
  <si>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</si>
  <si>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</si>
  <si>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</si>
  <si>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</si>
  <si>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</si>
  <si>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</si>
  <si>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</si>
  <si>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</si>
  <si>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</si>
  <si>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</si>
  <si>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</si>
  <si>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</si>
  <si>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</si>
  <si>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</si>
  <si>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</si>
  <si>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</si>
  <si>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</si>
  <si>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</si>
  <si>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</si>
  <si>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</si>
  <si>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</si>
  <si>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</si>
  <si>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</si>
  <si>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</si>
  <si>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</si>
  <si>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</si>
  <si>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</si>
  <si>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</si>
  <si>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</si>
  <si>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</si>
  <si>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</si>
  <si>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</si>
  <si>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</si>
  <si>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</si>
  <si>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</si>
  <si>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</si>
  <si>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</si>
  <si>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</si>
  <si>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</si>
  <si>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</si>
  <si>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</si>
  <si>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</si>
  <si>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</si>
  <si>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</si>
  <si>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</si>
  <si>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</si>
  <si>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</si>
  <si>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</si>
  <si>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</si>
  <si>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</si>
  <si>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</si>
  <si>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</si>
  <si>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</si>
  <si>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</si>
  <si>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</si>
  <si>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</si>
  <si>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</si>
  <si>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</si>
  <si>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</si>
  <si>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</si>
  <si>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</si>
  <si>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</si>
  <si>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</si>
  <si>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</si>
  <si>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</si>
  <si>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</si>
  <si>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</si>
  <si>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</si>
  <si>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</si>
  <si>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</si>
  <si>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</si>
  <si>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</si>
  <si>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</si>
  <si>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</si>
  <si>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</si>
  <si>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</si>
  <si>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</si>
  <si>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</si>
  <si>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</si>
  <si>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</si>
  <si>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</si>
  <si>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</si>
  <si>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</si>
  <si>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</si>
  <si>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</si>
  <si>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</si>
  <si>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</si>
  <si>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</si>
  <si>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</si>
  <si>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</si>
  <si>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</si>
  <si>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</si>
  <si>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</si>
  <si>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</si>
  <si>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</si>
  <si>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</si>
  <si>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</si>
  <si>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</si>
  <si>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</si>
  <si>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</si>
  <si>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</si>
  <si>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</si>
  <si>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</si>
  <si>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</si>
  <si>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</si>
  <si>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</si>
  <si>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</si>
  <si>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</si>
  <si>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</si>
  <si>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</si>
  <si>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</si>
  <si>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</si>
  <si>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</si>
  <si>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</si>
  <si>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</si>
  <si>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</si>
  <si>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</si>
  <si>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</si>
  <si>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</si>
  <si>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</si>
  <si>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</si>
  <si>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</si>
  <si>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</si>
  <si>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</si>
  <si>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</si>
  <si>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</si>
  <si>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</si>
  <si>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</si>
  <si>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</si>
  <si>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</si>
  <si>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</si>
  <si>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</si>
  <si>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</si>
  <si>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</si>
  <si>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</si>
  <si>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</si>
  <si>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</si>
  <si>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</si>
  <si>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</si>
  <si>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</si>
  <si>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</si>
  <si>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</si>
  <si>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</si>
  <si>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</si>
  <si>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</si>
  <si>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</si>
  <si>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</si>
  <si>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</si>
  <si>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</si>
  <si>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</si>
  <si>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</si>
  <si>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</si>
  <si>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</si>
  <si>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</si>
  <si>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</si>
  <si>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</si>
  <si>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</si>
  <si>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</si>
  <si>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</si>
  <si>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</si>
  <si>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</si>
  <si>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</si>
  <si>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</si>
  <si>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</si>
  <si>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</si>
  <si>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</si>
  <si>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</si>
  <si>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</si>
  <si>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</si>
  <si>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</si>
  <si>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</si>
  <si>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</si>
  <si>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</si>
  <si>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</si>
  <si>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</si>
  <si>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</si>
  <si>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</si>
  <si>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</si>
  <si>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</si>
  <si>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</si>
  <si>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</si>
  <si>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</si>
  <si>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</si>
  <si>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</si>
  <si>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</si>
  <si>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</si>
  <si>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</si>
  <si>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</si>
  <si>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</si>
  <si>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</si>
  <si>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</si>
  <si>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</si>
  <si>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</si>
  <si>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</si>
  <si>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</si>
  <si>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</si>
  <si>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</si>
  <si>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</si>
  <si>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</si>
  <si>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</si>
  <si>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</si>
  <si>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</si>
  <si>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</si>
  <si>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</si>
  <si>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</si>
  <si>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</si>
  <si>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</si>
  <si>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</si>
  <si>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</si>
  <si>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</si>
  <si>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</si>
  <si>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</si>
  <si>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</si>
  <si>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</si>
  <si>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</si>
  <si>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</si>
  <si>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</si>
  <si>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</si>
  <si>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</si>
  <si>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</si>
  <si>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</si>
  <si>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</si>
  <si>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</si>
  <si>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</si>
  <si>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</si>
  <si>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</si>
  <si>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</si>
  <si>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</si>
  <si>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</si>
  <si>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</si>
  <si>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</si>
  <si>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</si>
  <si>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</si>
  <si>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</si>
  <si>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</si>
  <si>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</si>
  <si>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</si>
  <si>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</si>
  <si>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</si>
  <si>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</si>
  <si>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</si>
  <si>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</si>
  <si>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</si>
  <si>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</si>
  <si>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Beluftningstanke, Mek/EL</t>
  </si>
  <si>
    <t>Beluftningstanke, SRO</t>
  </si>
  <si>
    <t>Pumpestationer m. overbygning (&lt; 20 m2), Konstruktioner</t>
  </si>
  <si>
    <t>Pumpestationer m. overbygning (&lt; 20 m2), Mek/EL</t>
  </si>
  <si>
    <t>Pumpestationer m. overbygning (&lt; 20 m2), SRO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</si>
  <si>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</si>
  <si>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</si>
  <si>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</si>
  <si>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</si>
  <si>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</si>
  <si>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</si>
  <si>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</si>
  <si>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Deponeringsafgift og CO2-afgift</t>
  </si>
  <si>
    <t>Påbud om adskillelse af restprodukter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</si>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</sst>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eM20o9kyL52KBrB7JPykLZ3twNF+MbXzI0ki7AJmZjGl+OX7KgGUjcQh76ghIdaYUCFxQ+1fiDd0i4Lo9gjevw==" saltValue="X3I9HEsaoBbGIydfZ9Kk0Q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265</v>
      </c>
      <c r="C10" s="9">
        <v>6205914</v>
      </c>
      <c r="D10" s="14" t="s">
        <v>3</v>
      </c>
      <c r="E10" s="1"/>
      <c r="F10" s="1"/>
    </row>
    <row r="11" spans="1:6" x14ac:dyDescent="0.25">
      <c r="A11" s="1"/>
      <c r="B11" s="53" t="s">
        <v>266</v>
      </c>
      <c r="C11" s="9">
        <v>194635</v>
      </c>
      <c r="D11" s="14" t="s">
        <v>3</v>
      </c>
      <c r="E11" s="1"/>
      <c r="F11" s="1"/>
    </row>
    <row r="12" spans="1:6" ht="26.25" x14ac:dyDescent="0.25">
      <c r="A12" s="1"/>
      <c r="B12" s="35" t="s">
        <v>267</v>
      </c>
      <c r="C12" s="9">
        <v>1333231.27</v>
      </c>
      <c r="D12" s="14" t="s">
        <v>3</v>
      </c>
      <c r="E12" s="1"/>
      <c r="F12" s="1"/>
    </row>
    <row r="13" spans="1:6" x14ac:dyDescent="0.25">
      <c r="A13" s="1"/>
      <c r="B13" s="35" t="s">
        <v>268</v>
      </c>
      <c r="C13" s="9">
        <v>4786445</v>
      </c>
      <c r="D13" s="14" t="s">
        <v>3</v>
      </c>
      <c r="E13" s="1"/>
      <c r="F13" s="1"/>
    </row>
    <row r="14" spans="1:6" x14ac:dyDescent="0.25">
      <c r="A14" s="1"/>
      <c r="B14" s="35" t="s">
        <v>269</v>
      </c>
      <c r="C14" s="9">
        <v>1204006</v>
      </c>
      <c r="D14" s="14" t="s">
        <v>3</v>
      </c>
      <c r="E14" s="1"/>
      <c r="F14" s="1"/>
    </row>
    <row r="15" spans="1:6" x14ac:dyDescent="0.25">
      <c r="A15" s="1"/>
      <c r="B15" s="35" t="s">
        <v>270</v>
      </c>
      <c r="C15" s="9">
        <v>240284</v>
      </c>
      <c r="D15" s="14" t="s">
        <v>3</v>
      </c>
      <c r="E15" s="1"/>
      <c r="F15" s="1"/>
    </row>
    <row r="16" spans="1:6" x14ac:dyDescent="0.25">
      <c r="A16" s="1"/>
      <c r="B16" s="53" t="s">
        <v>271</v>
      </c>
      <c r="C16" s="9">
        <v>1281582.6000000001</v>
      </c>
      <c r="D16" s="14" t="s">
        <v>3</v>
      </c>
      <c r="E16" s="1"/>
      <c r="F16" s="1"/>
    </row>
    <row r="17" spans="1:6" x14ac:dyDescent="0.25">
      <c r="A17" s="1"/>
      <c r="B17" s="40" t="s">
        <v>68</v>
      </c>
      <c r="C17" s="12">
        <f>SUM(C10:C16)</f>
        <v>15246097.869999999</v>
      </c>
      <c r="D17" s="13" t="s">
        <v>3</v>
      </c>
      <c r="E17" s="1"/>
      <c r="F17" s="1"/>
    </row>
    <row r="18" spans="1:6" x14ac:dyDescent="0.25">
      <c r="A18" s="1"/>
      <c r="B18" s="40" t="s">
        <v>69</v>
      </c>
      <c r="C18" s="12">
        <f>C17*(1+'Fane 15. Nøgletal'!C12)^2</f>
        <v>15852710.984200368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94" t="s">
        <v>236</v>
      </c>
      <c r="C21" s="95"/>
      <c r="D21" s="96"/>
      <c r="E21" s="1"/>
      <c r="F21" s="1"/>
    </row>
    <row r="22" spans="1:6" x14ac:dyDescent="0.25">
      <c r="A22" s="1"/>
      <c r="B22" s="53" t="s">
        <v>197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198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53" t="s">
        <v>199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53" t="s">
        <v>200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94"/>
      <c r="C26" s="95"/>
      <c r="D26" s="96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94" t="s">
        <v>196</v>
      </c>
      <c r="C29" s="95"/>
      <c r="D29" s="96"/>
      <c r="E29" s="1"/>
      <c r="F29" s="1"/>
    </row>
    <row r="30" spans="1:6" x14ac:dyDescent="0.25">
      <c r="A30" s="1"/>
      <c r="B30" s="53" t="s">
        <v>197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198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3" t="s">
        <v>199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53" t="s">
        <v>200</v>
      </c>
      <c r="C33" s="9">
        <v>0</v>
      </c>
      <c r="D33" s="14" t="s">
        <v>3</v>
      </c>
      <c r="E33" s="1"/>
      <c r="F33" s="1"/>
    </row>
    <row r="34" spans="1:6" x14ac:dyDescent="0.25">
      <c r="A34" s="1"/>
      <c r="B34" s="94"/>
      <c r="C34" s="95"/>
      <c r="D34" s="96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l/4nxu51Vj3ZBCrnVLGa4J5J5OdyXil99qG1rk0cFe9lWcl4Q30gtfqlF8StdS49/dDe9nUwcxZnM1UT33szmg==" saltValue="MuamzH0Z6FYFlZu8pOEtow==" spinCount="100000" sheet="1" objects="1" scenarios="1"/>
  <mergeCells count="6">
    <mergeCell ref="B34:D34"/>
    <mergeCell ref="B3:D4"/>
    <mergeCell ref="B8:D8"/>
    <mergeCell ref="B21:D21"/>
    <mergeCell ref="B29:D29"/>
    <mergeCell ref="B26:D26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121709741.23718464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124254521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-2544779.7628153563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119404363.29119301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121159909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-1755545.7088069916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-4300325.4716223478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-2150162.7358111739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rq716hJUuUsFX6qIBkh7PZsCW25p2911eW4BmnN91e+KFreCuidqyZHhG4PXzFbgTju/PVAnh8Kyaf0QvyXuvQ==" saltValue="KmBJ9Lu/KnXNMUyO7FK7EQ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G1FHbldKw+LCqP6hQZqpMgqlmNmk+DBqGTiBiObW80ovkpHWmexPcRDxZjAPUNKERUdwtg01iuRcyLOPBj3/w==" saltValue="CnqeuMBldWx2exByOy6ql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6">
        <v>20</v>
      </c>
      <c r="D10" s="9">
        <v>225599.99</v>
      </c>
      <c r="E10" s="9">
        <f>IFERROR(D10/C10,0)</f>
        <v>11279.9995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5" t="s">
        <v>260</v>
      </c>
      <c r="C11" s="56">
        <v>10</v>
      </c>
      <c r="D11" s="9">
        <v>25066.67</v>
      </c>
      <c r="E11" s="9">
        <f t="shared" ref="E11:E12" si="0">IFERROR(D11/C11,0)</f>
        <v>2506.6669999999999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55" t="s">
        <v>261</v>
      </c>
      <c r="C12" s="56">
        <v>50</v>
      </c>
      <c r="D12" s="9">
        <v>444302.81</v>
      </c>
      <c r="E12" s="9">
        <f t="shared" si="0"/>
        <v>8886.0561999999991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55" t="s">
        <v>262</v>
      </c>
      <c r="C13" s="56">
        <v>20</v>
      </c>
      <c r="D13" s="9">
        <v>189240.09</v>
      </c>
      <c r="E13" s="9">
        <f t="shared" ref="E13:E14" si="1">IFERROR(D13/C13,0)</f>
        <v>9462.0044999999991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55" t="s">
        <v>263</v>
      </c>
      <c r="C14" s="56">
        <v>10</v>
      </c>
      <c r="D14" s="9">
        <v>189240.09</v>
      </c>
      <c r="E14" s="9">
        <f t="shared" si="1"/>
        <v>18924.008999999998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94" t="s">
        <v>255</v>
      </c>
      <c r="C15" s="95"/>
      <c r="D15" s="96"/>
      <c r="E15" s="12">
        <f>SUM(E10:E14)</f>
        <v>51058.736199999999</v>
      </c>
      <c r="F15" s="12">
        <f>SUM(F10:F14)</f>
        <v>0</v>
      </c>
      <c r="G15" s="12">
        <f>SUM(G10:G14)</f>
        <v>0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</sheetData>
  <sheetProtection algorithmName="SHA-512" hashValue="tZTDUJIlguZoTOa1OGm4PqgTJFKkphNSPGkbaoUEj6AOzpx4Bvnfp9pzcYBBBc4faxeMEkjf/tFtFlM+3qg0TQ==" saltValue="CqKGiGHtIdMAEJKYKHC1zQ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264</v>
      </c>
      <c r="C10" s="24">
        <f>'Fane 9. Anlægsprojekter'!F15</f>
        <v>0</v>
      </c>
      <c r="D10" s="14" t="s">
        <v>3</v>
      </c>
      <c r="E10" s="9">
        <f>SUM('Fane 9. Anlægsprojekter'!E15,'Fane 9. Anlægsprojekter'!G15)</f>
        <v>51058.736199999999</v>
      </c>
      <c r="F10" s="14" t="s">
        <v>3</v>
      </c>
      <c r="G10" s="1"/>
    </row>
    <row r="11" spans="1:7" x14ac:dyDescent="0.25">
      <c r="A11" s="1"/>
      <c r="B11" s="57" t="s">
        <v>272</v>
      </c>
      <c r="C11" s="24">
        <v>0</v>
      </c>
      <c r="D11" s="14" t="s">
        <v>3</v>
      </c>
      <c r="E11" s="9">
        <v>49233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100291.7362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102267.48340314001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2/bsmuWUL26FFEkHp/Vi1q2fhzVyet9lUIukYPa2q3MC3B0tOUgxWLsKAIe20WQVxKS0ouPGXE58EgKTNgSkjQ==" saltValue="Oq3BwMuxNCy7IfhRD5kgy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272</v>
      </c>
      <c r="C10" s="24">
        <v>484228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484228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-1746.3829753143318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-9684.56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491608.74888131901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273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273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273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UuTOPCXz0QZMoaXUzcnxmsidcRVhd2/MflxKqdaarXq9Tsb+vq6hJBcKh1hBE6hwChFwIIrKFig9VOeUmPMOg==" saltValue="/bBj7LkbedhCnb8ETOESh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5WYKRbR8RodkKpFeGXN7kLgJeACxezKMaQzs+p/GjSsYAPek28QAvFfsTrVAepttd88AahuTHaf6Mrzoieu2w==" saltValue="UGKAb8N4RVPwBMmpqjc0Y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xKPgXtN9cexrt7IV6QDkj8DOV6blvDR/+ckPta/Z5XaxP5g0WzpdNaHHJx4Jk/97cg8MWVHchoyOGkwsyiI3w==" saltValue="Aetvls8FGl6kPoQYB/hlU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pLprKccycg7qvEQnYfefZumMd3+q6ZKpdeEcYNm755IWTuhb98cMS63rqz2i2SS7w1rcO4wSHEGO/fFPwI/30g==" saltValue="GhuwIHkkcdHnM+TLsN1al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76368462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-68635028.621693119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7733433.3783068806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-7733433.3783068806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7ihYEj/YCrwH7lq5Q4WUXF2MDuql/qEXvY9DoXczpjVEarqm0/UOfydGdQ6OjoThhhv2tGJjDwrWVv1osWLlnA==" saltValue="Flo2GIQLvgTruTF5YhJPz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119022008.48633459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tillæg'!E13</f>
        <v>102267.48340314001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2346748.2366038333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-438088.93469181872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-1238139.8875020177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-1699457.903800403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118095337.48034734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omk.'!C18+'Fane 6. Ikke-påvirkelige omk.'!C22+'Fane 6. Ikke-påvirkelige omk.'!C30</f>
        <v>15852710.984200368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491608.74888131901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491608.74888131901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-7733433.3783068806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-2150162.7358111739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124556061.09931096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Llg/z4p6QB7exBJsnO6vh/Ldi4DWLF1rqu9DII22d60k3HcfZAN9IX+A09Yaqczfmx4irzg5BTq+qKAE/8reg==" saltValue="n1OtocYjfTeJnPUnO7nem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mxAvfsj7E5yQ/En1Kw/bJtjgcR8nkkdHfcpYGJ0EOX3M9xXNCcN4QttgtegyBo+B8yAGv5t024MkAfuY6pSJ3Q==" saltValue="rOj3cq++Viz4yolzSU17F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118095337.48034734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2326478.1483628424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-434304.93211962294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-1237280.6184200912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-1683721.807329321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117066508.27084114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omk.'!C18*(1+'Fane 15. Nøgletal'!C12)+'Fane 6. Ikke-påvirkelige omk.'!C23+'Fane 6. Ikke-påvirkelige omk.'!C31</f>
        <v>16165009.390589116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-2150162.7358111739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131081354.92561908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zxUpsqVM0WkkEgjlDvKePaOQy9HsGFRD5b/XVDfeKt9cUedVn2UanqBEPNs/RAAkRzAvTu63dRajphfcpVbVQ==" saltValue="DDSSMkm6V6vpi3eEdoVJT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117066508.27084114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2306210.2129355702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-430521.33143283345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-1236421.9456709079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-1668131.4189287915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116037643.78774418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omk.'!C18*(1+'Fane 15. Nøgletal'!C12)^2+'Fane 6. Ikke-påvirkelige omk.'!C24+'Fane 6. Ikke-påvirkelige omk.'!C32</f>
        <v>16483460.075583721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132521103.86332791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vglZRa3yUgmW7KI9WlsXQWqfAbP8M8J98H4YFzAUqr/8w2BJ78yuY8ALNHFohVqPnp/mOqyDX8E7k5G78D4HA==" saltValue="HRxu5Uc+fxmlMPde6ML50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116037643.78774418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2285941.5826185602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-426737.60102462769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-1235563.8688406122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-1652685.3894178488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115008598.51107967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omk.'!C18*(1+'Fane 15. Nøgletal'!C12)^3+'Fane 6. Ikke-påvirkelige omk.'!C25+'Fane 6. Ikke-påvirkelige omk.'!C33</f>
        <v>16808184.239072721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131816782.75015239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v+WyWPbvUsFY4huWH75sOMs0144l2xP78bm50U/XEyMPlPsUAYjR1buXDfTpbH32eTPIUb98NMiPt1PF5+GWg==" saltValue="IxHFtYkezdRRdId4rM0Ab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118918362.17466843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309052.59376984998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2086294.3268914083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-1238999.7533308291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-1052700.8556642632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119022008.48633459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11768577.772388207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77066.129996034782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-7733434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123134218.38871883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dYG/skkJL3QThjXP5JQ3XOCmaG51fZ4h+hlyIok4x4D9wVFai15RS1PKPcAp6sKwoFiU6vaLxa+rKr4ZY90/A==" saltValue="m9S/NHS/K/cH7wokUXncW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52815179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1056303.58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52664655.739850007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532657.09202150512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8929736.9264812507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1242540.9951670552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61949987.666541457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1238999.7533308291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61906994.375100881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1238139.8875020177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61864030.921004564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1237280.6184200912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61821097.28354539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1236421.9456709079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61778193.442030609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1235563.8688406122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/MQ9A+pSEZUOJEl+X+7c1BWMgyiszWQk0nLNdhqTIH2XNE6OQuj6qNv7Dy93Qh56cuL+VtW62pCHyWidwdmhA==" saltValue="oB0CajhvoXQUe0c9x46GUQ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57853195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526464.07449999999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58329948.716696255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1020455.326657699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1050502.151567365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59320150.174892858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314275.58260456036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1052700.8556642632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59735784.882399268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104282.15282618187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1699457.903800403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59285979.131314121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1683721.807329321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58737021.793267302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1668131.4189287915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58193147.514712982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1652685.3894178488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7db/aVg950iWooI19hENI/xj9zot6qliHrnKuuxX60PKNHdFJPvJ7cBaAIxgzoVvJulBub/QAa5d8PVeakmwyA==" saltValue="11hJaLF9ic2iTBxtCQDV9g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2.4089400615480579E-3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0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3.6065303437932787E-3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w24rBof5eAh3WGNcdHhVjZ+nnSUKQkjzQ5fQU0MC1l6Xf/mihXQSZngVbPmQywKjxmwEbqIp/sUut3GZrAKUg==" saltValue="ifYAZDrnLbvfJZu8cF4IM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2019-10-12T14:59:10Z</dcterms:modified>
</cp:coreProperties>
</file>