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kshavn Spildevand AS (S02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8" i="11" l="1"/>
  <c r="E17" i="11"/>
  <c r="E16" i="11"/>
  <c r="E15" i="11"/>
  <c r="E14" i="11"/>
  <c r="E13" i="11"/>
  <c r="E12" i="11"/>
  <c r="E11" i="11"/>
  <c r="E19" i="40" l="1"/>
  <c r="E16" i="40" l="1"/>
  <c r="E12" i="40"/>
  <c r="E19" i="11" l="1"/>
  <c r="E20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1" i="11" l="1"/>
  <c r="C10" i="37" s="1"/>
  <c r="C11" i="37" s="1"/>
  <c r="C12" i="37" s="1"/>
  <c r="C10" i="2" s="1"/>
  <c r="G21" i="11"/>
  <c r="E11" i="21" l="1"/>
  <c r="C11" i="21"/>
  <c r="E11" i="29"/>
  <c r="C11" i="29"/>
  <c r="C16" i="19"/>
  <c r="C17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<sst xmlns="http://schemas.openxmlformats.org/spreadsheetml/2006/main" count="691" uniqueCount="269">
  <si>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</si>
  <si>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</si>
  <si>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</si>
  <si>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</si>
  <si>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</si>
  <si>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</si>
  <si>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</si>
  <si>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</si>
  <si>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</si>
  <si>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</si>
  <si>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</si>
  <si>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</si>
  <si>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</si>
  <si>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</si>
  <si>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</si>
  <si>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</si>
  <si>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</si>
  <si>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</si>
  <si>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</si>
  <si>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</si>
  <si>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</si>
  <si>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</si>
  <si>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</si>
  <si>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</si>
  <si>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</si>
  <si>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</si>
  <si>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</si>
  <si>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</si>
  <si>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</si>
  <si>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</si>
  <si>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</si>
  <si>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</si>
  <si>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</si>
  <si>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</si>
  <si>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</si>
  <si>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</si>
  <si>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</si>
  <si>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</si>
  <si>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</si>
  <si>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</si>
  <si>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</si>
  <si>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</si>
  <si>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</si>
  <si>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</si>
  <si>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</si>
  <si>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</si>
  <si>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</si>
  <si>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</si>
  <si>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</si>
  <si>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</si>
  <si>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</si>
  <si>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</si>
  <si>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</si>
  <si>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</si>
  <si>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</si>
  <si>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</si>
  <si>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</si>
  <si>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</si>
  <si>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</si>
  <si>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</si>
  <si>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</si>
  <si>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</si>
  <si>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</si>
  <si>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</si>
  <si>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</si>
  <si>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</si>
  <si>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</si>
  <si>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</si>
  <si>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</si>
  <si>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</si>
  <si>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</si>
  <si>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</si>
  <si>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</si>
  <si>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</si>
  <si>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</si>
  <si>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</si>
  <si>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</si>
  <si>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</si>
  <si>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</si>
  <si>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</si>
  <si>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</si>
  <si>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</si>
  <si>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</si>
  <si>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</si>
  <si>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</si>
  <si>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</si>
  <si>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</si>
  <si>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</si>
  <si>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</si>
  <si>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</si>
  <si>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</si>
  <si>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</si>
  <si>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</si>
  <si>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</si>
  <si>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</si>
  <si>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</si>
  <si>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</si>
  <si>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</si>
  <si>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</si>
  <si>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</si>
  <si>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</si>
  <si>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</si>
  <si>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</si>
  <si>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</si>
  <si>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</si>
  <si>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</si>
  <si>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</si>
  <si>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</si>
  <si>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</si>
  <si>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</si>
  <si>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</si>
  <si>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</si>
  <si>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</si>
  <si>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</si>
  <si>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</si>
  <si>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</si>
  <si>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</si>
  <si>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</si>
  <si>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</si>
  <si>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</si>
  <si>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</si>
  <si>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</si>
  <si>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</si>
  <si>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</si>
  <si>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</si>
  <si>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</si>
  <si>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</si>
  <si>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</si>
  <si>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</si>
  <si>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</si>
  <si>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</si>
  <si>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</si>
  <si>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</si>
  <si>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</si>
  <si>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</si>
  <si>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</si>
  <si>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</si>
  <si>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</si>
  <si>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</si>
  <si>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</si>
  <si>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</si>
  <si>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</si>
  <si>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</si>
  <si>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</si>
  <si>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</si>
  <si>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</si>
  <si>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</si>
  <si>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</si>
  <si>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</si>
  <si>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</si>
  <si>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</si>
  <si>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</si>
  <si>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</si>
  <si>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</si>
  <si>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</si>
  <si>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</si>
  <si>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</si>
  <si>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</si>
  <si>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</si>
  <si>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</si>
  <si>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</si>
  <si>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</si>
  <si>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</si>
  <si>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</si>
  <si>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</si>
  <si>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</si>
  <si>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</si>
  <si>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</si>
  <si>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</si>
  <si>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</si>
  <si>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</si>
  <si>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</si>
  <si>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</si>
  <si>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</si>
  <si>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</si>
  <si>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</si>
  <si>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</si>
  <si>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</si>
  <si>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</si>
  <si>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</si>
  <si>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</si>
  <si>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</si>
  <si>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</si>
  <si>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</si>
  <si>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</si>
  <si>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</si>
  <si>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</si>
  <si>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</si>
  <si>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</si>
  <si>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</si>
  <si>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</si>
  <si>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</si>
  <si>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</si>
  <si>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</si>
  <si>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</si>
  <si>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</si>
  <si>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</si>
  <si>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</si>
  <si>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</si>
  <si>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</si>
  <si>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</si>
  <si>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</si>
  <si>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</si>
  <si>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</si>
  <si>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</si>
  <si>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</si>
  <si>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</si>
  <si>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</si>
  <si>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</si>
  <si>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</si>
  <si>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</si>
  <si>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</si>
  <si>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</si>
  <si>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</si>
  <si>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</si>
  <si>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</si>
  <si>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</si>
  <si>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</si>
  <si>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</si>
  <si>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</si>
  <si>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</si>
  <si>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</si>
  <si>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</si>
  <si>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</si>
  <si>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</si>
  <si>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</si>
  <si>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</si>
  <si>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</si>
  <si>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</si>
  <si>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</si>
  <si>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</si>
  <si>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</si>
  <si>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</si>
  <si>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</si>
  <si>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</si>
  <si>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</si>
  <si>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</si>
  <si>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</si>
  <si>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</si>
  <si>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</si>
  <si>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</si>
  <si>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</si>
  <si>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</si>
  <si>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</si>
  <si>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</si>
  <si>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</si>
  <si>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</si>
  <si>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</si>
  <si>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</si>
  <si>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</si>
  <si>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</si>
  <si>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</si>
  <si>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</si>
  <si>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</si>
  <si>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</si>
  <si>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</si>
  <si>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</si>
  <si>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</si>
  <si>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</si>
  <si>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Ø 200 mm &lt; Ledningsnet ≤ Ø 500 mm</t>
  </si>
  <si>
    <t>Strømpeforing Ø 200 mm &lt; Ledningsnet ≤ Ø 500 mm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</si>
  <si>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</si>
  <si>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</si>
  <si>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</si>
  <si>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</si>
  <si>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</si>
  <si>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</si>
  <si>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Erstatninger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</si>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</sst>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i5RZIJVoY0CuYQFyQ+voDeb2zG9YR38YlkoKzJkbeNa4N4u81NCgvTqyAUdlaW6otPE5aWv1LNYeMYkIhsXXg==" saltValue="9ogoawu3HtgEqotm4p4ne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262</v>
      </c>
      <c r="C10" s="9">
        <v>3803000</v>
      </c>
      <c r="D10" s="14" t="s">
        <v>3</v>
      </c>
      <c r="E10" s="1"/>
      <c r="F10" s="1"/>
    </row>
    <row r="11" spans="1:6" x14ac:dyDescent="0.25">
      <c r="A11" s="1"/>
      <c r="B11" s="53" t="s">
        <v>263</v>
      </c>
      <c r="C11" s="9">
        <v>71291</v>
      </c>
      <c r="D11" s="14" t="s">
        <v>3</v>
      </c>
      <c r="E11" s="1"/>
      <c r="F11" s="1"/>
    </row>
    <row r="12" spans="1:6" ht="26.25" x14ac:dyDescent="0.25">
      <c r="A12" s="1"/>
      <c r="B12" s="35" t="s">
        <v>264</v>
      </c>
      <c r="C12" s="9">
        <v>762791</v>
      </c>
      <c r="D12" s="14" t="s">
        <v>3</v>
      </c>
      <c r="E12" s="1"/>
      <c r="F12" s="1"/>
    </row>
    <row r="13" spans="1:6" x14ac:dyDescent="0.25">
      <c r="A13" s="1"/>
      <c r="B13" s="53" t="s">
        <v>265</v>
      </c>
      <c r="C13" s="9">
        <v>3540218</v>
      </c>
      <c r="D13" s="14" t="s">
        <v>3</v>
      </c>
      <c r="E13" s="1"/>
      <c r="F13" s="1"/>
    </row>
    <row r="14" spans="1:6" x14ac:dyDescent="0.25">
      <c r="A14" s="1"/>
      <c r="B14" s="53" t="s">
        <v>266</v>
      </c>
      <c r="C14" s="9">
        <v>162943</v>
      </c>
      <c r="D14" s="14" t="s">
        <v>3</v>
      </c>
      <c r="E14" s="1"/>
      <c r="F14" s="1"/>
    </row>
    <row r="15" spans="1:6" x14ac:dyDescent="0.25">
      <c r="A15" s="1"/>
      <c r="B15" s="53" t="s">
        <v>267</v>
      </c>
      <c r="C15" s="9">
        <v>61301</v>
      </c>
      <c r="D15" s="14" t="s">
        <v>3</v>
      </c>
      <c r="E15" s="1"/>
      <c r="F15" s="1"/>
    </row>
    <row r="16" spans="1:6" x14ac:dyDescent="0.25">
      <c r="A16" s="1"/>
      <c r="B16" s="40" t="s">
        <v>68</v>
      </c>
      <c r="C16" s="12">
        <f>SUM(C10:C15)</f>
        <v>8401544</v>
      </c>
      <c r="D16" s="13" t="s">
        <v>3</v>
      </c>
      <c r="E16" s="1"/>
      <c r="F16" s="1"/>
    </row>
    <row r="17" spans="1:6" x14ac:dyDescent="0.25">
      <c r="A17" s="1"/>
      <c r="B17" s="40" t="s">
        <v>69</v>
      </c>
      <c r="C17" s="12">
        <f>C16*(1+'Fane 15. Nøgletal'!C12)^2</f>
        <v>8735825.3888109606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3" t="s">
        <v>236</v>
      </c>
      <c r="C20" s="84"/>
      <c r="D20" s="85"/>
      <c r="E20" s="1"/>
      <c r="F20" s="1"/>
    </row>
    <row r="21" spans="1:6" x14ac:dyDescent="0.25">
      <c r="A21" s="1"/>
      <c r="B21" s="53" t="s">
        <v>197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198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199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3" t="s">
        <v>200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83"/>
      <c r="C25" s="84"/>
      <c r="D25" s="85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3" t="s">
        <v>196</v>
      </c>
      <c r="C28" s="84"/>
      <c r="D28" s="85"/>
      <c r="E28" s="1"/>
      <c r="F28" s="1"/>
    </row>
    <row r="29" spans="1:6" x14ac:dyDescent="0.25">
      <c r="A29" s="1"/>
      <c r="B29" s="53" t="s">
        <v>197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199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3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3"/>
      <c r="C33" s="84"/>
      <c r="D33" s="85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tuRim3Gs7ol643u36wW1F4VjQbSeIp9MX3HCJ504dX4BhfKtsndkXHhfprnBq/6XJcNH66joXsF2zI3BKyt/qg==" saltValue="QPXmfycUqLWs+UoFKrk5m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176917295.65824679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138163421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38753874.658246785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172333094.76134148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144652283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27680811.761341482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LDkpmo2Ykb94oPhlRxhicX7icCemGrL9fSMqL8h+tMdVj0bEB5k8kCv8EZQceLwVShEOD/gEmiZtJwaijgqGqg==" saltValue="lA1AW+p84eGuwRRUItsdG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fUZozIjB+ilrNt2kW4hgnFW9IlCHVGgKx3G+WnFE+m2bb7+PD1Iwo/uKcMpNv2m/mX0cdtXS/VyhcRiebzieA==" saltValue="TTL2kVI7Bo7W7gEPTUWzb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259</v>
      </c>
      <c r="C10" s="56">
        <v>75</v>
      </c>
      <c r="D10" s="9">
        <v>98241.17</v>
      </c>
      <c r="E10" s="9">
        <f>IFERROR(D10/C10,0)</f>
        <v>1309.8822666666667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5" t="s">
        <v>259</v>
      </c>
      <c r="C11" s="56">
        <v>75</v>
      </c>
      <c r="D11" s="9">
        <v>1396992.71</v>
      </c>
      <c r="E11" s="9">
        <f t="shared" ref="E11:E18" si="0">IFERROR(D11/C11,0)</f>
        <v>18626.569466666668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5" t="s">
        <v>259</v>
      </c>
      <c r="C12" s="56">
        <v>75</v>
      </c>
      <c r="D12" s="9">
        <v>7073509.1799999997</v>
      </c>
      <c r="E12" s="9">
        <f t="shared" si="0"/>
        <v>94313.455733333336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5" t="s">
        <v>259</v>
      </c>
      <c r="C13" s="56">
        <v>75</v>
      </c>
      <c r="D13" s="9">
        <v>62372.26</v>
      </c>
      <c r="E13" s="9">
        <f t="shared" si="0"/>
        <v>831.63013333333333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5" t="s">
        <v>259</v>
      </c>
      <c r="C14" s="56">
        <v>75</v>
      </c>
      <c r="D14" s="9">
        <v>326076.08</v>
      </c>
      <c r="E14" s="9">
        <f t="shared" si="0"/>
        <v>4347.681066666667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5" t="s">
        <v>259</v>
      </c>
      <c r="C15" s="56">
        <v>75</v>
      </c>
      <c r="D15" s="9">
        <v>349932.74</v>
      </c>
      <c r="E15" s="9">
        <f t="shared" si="0"/>
        <v>4665.7698666666665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5" t="s">
        <v>259</v>
      </c>
      <c r="C16" s="56">
        <v>75</v>
      </c>
      <c r="D16" s="9">
        <v>555245.61</v>
      </c>
      <c r="E16" s="9">
        <f t="shared" si="0"/>
        <v>7403.2748000000001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5" t="s">
        <v>259</v>
      </c>
      <c r="C17" s="56">
        <v>75</v>
      </c>
      <c r="D17" s="9">
        <v>310486.28999999998</v>
      </c>
      <c r="E17" s="9">
        <f t="shared" si="0"/>
        <v>4139.8171999999995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5" t="s">
        <v>260</v>
      </c>
      <c r="C18" s="56">
        <v>50</v>
      </c>
      <c r="D18" s="9">
        <v>85806.02</v>
      </c>
      <c r="E18" s="9">
        <f t="shared" si="0"/>
        <v>1716.1204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5" t="s">
        <v>259</v>
      </c>
      <c r="C19" s="56">
        <v>75</v>
      </c>
      <c r="D19" s="9">
        <v>7650183.2400000002</v>
      </c>
      <c r="E19" s="9">
        <f t="shared" ref="E19:E20" si="1">IFERROR(D19/C19,0)</f>
        <v>102002.44320000001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5" t="s">
        <v>259</v>
      </c>
      <c r="C20" s="56">
        <v>75</v>
      </c>
      <c r="D20" s="9">
        <v>596613.76</v>
      </c>
      <c r="E20" s="9">
        <f t="shared" si="1"/>
        <v>7954.8501333333334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83" t="s">
        <v>255</v>
      </c>
      <c r="C21" s="84"/>
      <c r="D21" s="85"/>
      <c r="E21" s="12">
        <f>SUM(E10:E20)</f>
        <v>247311.4942666667</v>
      </c>
      <c r="F21" s="12">
        <f>SUM(F10:F20)</f>
        <v>0</v>
      </c>
      <c r="G21" s="12">
        <f>SUM(G10:G20)</f>
        <v>0</v>
      </c>
      <c r="H21" s="13" t="s">
        <v>3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</sheetData>
  <sheetProtection algorithmName="SHA-512" hashValue="bDccHAG6FVWEDmRBOvPzDsbV4Qi6PmEFyM3131D9Dhyu3zh8Hix7TMK0n2o3QaJI823Y/2AcpGts1o5qbITc3w==" saltValue="PSXGPOj8qi08tiOqto/fUQ==" spinCount="100000" sheet="1" objects="1" scenarios="1"/>
  <mergeCells count="3">
    <mergeCell ref="B3:H4"/>
    <mergeCell ref="B21:D2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261</v>
      </c>
      <c r="C10" s="24">
        <f>'Fane 9. Anlægsprojekter'!F21</f>
        <v>0</v>
      </c>
      <c r="D10" s="14" t="s">
        <v>3</v>
      </c>
      <c r="E10" s="9">
        <f>SUM('Fane 9. Anlægsprojekter'!E21,'Fane 9. Anlægsprojekter'!G21)</f>
        <v>247311.4942666667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247311.4942666667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252183.53070372005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IQR6i/edYXh7VmuA8jzDMcl+z/Gd7ffTLuartJqBf8qcp5y40XkgI1K1F3TILQiOmCPvoYU/EgSLBaHSIIXnA==" saltValue="yFlxlffgP5nj0sRBlmI1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E9eQ/TuM1FE50l6Wv6sb2sei7BGWBSvbGjyMAObRcnT6a4mSLGj0eW0L+s/JYK7R4s2sZwcVKx/cB6SQVEPwg==" saltValue="u7Iu9wS+UF59kT1B6fDz+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S9dj0MEwzzMMhoqKtpMsjYBhoAJUakl1BRhi1A48u4rS70iX4/91tVdGTrN8Uk6fQ04NcbKyqxlTBoSh76Jyw==" saltValue="0eD4WjpXDEc966sWkwmZ3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5T/1CvtVjR4fDQ4tBm3dpyeez7ANkCJ8YIGav012lNAfcESMNb99wjM2lsWXMkkI8GaguhTzKfUP1e9ZdCcr0Q==" saltValue="+oHlDWvWN5nkFClVh3qxU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dqshQvrtMpXxihh6sF/P38JmFH24m8AmPb11GTanhvOgCOct7MG4QQzIMbh4fGs5sFXjqd+s0d1hZAKvU/GkQ==" saltValue="COXn/Holl69fN1cpIao5w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-8473505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8473505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4rCWzYXppyLKBfDla1ZmCTPW/hL0hSqIF1LrcGikncJqMxBnr7m1/wAT+fbSfQ1fVJAD0xvejMvk4di86fRJQ==" saltValue="pftK2EUvsusQCXZGbvNq9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157732205.11675408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252183.53070372005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3112292.4563549184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-1342112.874671407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-1044239.3528243797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-3108898.2339256527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155601430.64239129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omk.'!C17+'Fane 6. Ikke-påvirkelige omk.'!C21+'Fane 6. Ikke-påvirkelige omk.'!C29</f>
        <v>8735825.3888109606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164337256.03120226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a7V1ezgW1PRNdK57Idvm0haMlwBpa5LUaQp0W4p9SyqCIyvbvxFKBXyhfoWF5gWqjrv2VMXqNb2TqZhObzSfw==" saltValue="L4ZlRNRZ6Yq0LL57GKZb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IkkpPRFjT7vjYz2jnl4AymzpECrrTSgue6uRcwERx/HWRe15qXW05gE0nS7CGGvZdnq35Ah940zCt96C2PzGqw==" saltValue="NPAMhRkiVch4/UhnqJ4sJ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155601430.64239129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3065348.1836551083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-1321869.111057916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-1043514.6507135194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-3080111.452906583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153221283.61136839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Nøgletal'!C12)+'Fane 6. Ikke-påvirkelige omk.'!C22+'Fane 6. Ikke-påvirkelige omk.'!C30</f>
        <v>8907921.1489705369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162129204.76033893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PbKPmrfbOTzDAbt72MQGzparatjTTWFzsbUqRXlVLxUHrCAS1q/UJtr38OU6Vw5vJJ69KtIQvG1ygqdb0NgAQ==" saltValue="eujAwRxikot5hTbV/kQEc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153221283.61136839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3018459.2871439569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-1301649.2273004444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-1042790.4515459244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-3051591.2225106242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150843711.99715534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Nøgletal'!C12)^2+'Fane 6. Ikke-påvirkelige omk.'!C23+'Fane 6. Ikke-påvirkelige omk.'!C31</f>
        <v>9083407.1956052557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159927119.19276059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XmLQbqXACOddaYK14yteQTffDyw1sWfHFFOauuyMgIYuV+Us8cx7xBjXSu8uS6mfZJ4v2vxQKKwwK+0nvs7SQ==" saltValue="c2+PP4wputLJhsX93lEr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150843711.99715534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2971621.1263439599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-1281451.2222873715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-1042066.7549725516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-3023335.0746176117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148468480.07162178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Nøgletal'!C12)^3+'Fane 6. Ikke-påvirkelige omk.'!C24+'Fane 6. Ikke-påvirkelige omk.'!C32</f>
        <v>9262350.3173586801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157730830.38898045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AyTibx93qoYLJWdJBKSkRCJvDyLGipwQHfepRz/y4g897k1lBatpQtfSchZjHaViLfk41lRRpECJIvwnH6W/A==" saltValue="w9qzU9cI572AYR8Ras88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157393812.63246554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544538.76409999991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2763594.426181437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-1044964.5582277897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-1924776.1477651068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157732205.11675408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7898908.431751838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67259.065068934375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0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165698372.61357486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Ikdgc19yzHzcU0ZmyyRjlCxT93es/+QqmE3ZgSyBpaZKnaXHJ+4fD5aN7SHD/0nSRAwjfuEDxomY62pVVnxXg==" saltValue="8EsRtYzWM+BeIwHBsw49Q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51925747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1038514.9400000001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51777758.621050008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-0.31238667264580727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619802.6514625001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1047951.2192025168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52248227.911389485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1044964.5582277897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52211967.641218983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1044239.3528243797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52175732.535675973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1043514.6507135194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52139522.57729622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1042790.4515459244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52103337.748627581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1042066.7549725516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podB1so0xcviuOIvh86j42XLHR2W8+E9txWPUpc92eAyaR7AfxfY4IvcOAhzi0+su4tR5uCoGUfnjxpmRNcrA==" saltValue="asxOzg15qCC8Y+5B4fu9bg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107403249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977369.56590000005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108288332.32419676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239226.71670519179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1920937.7950239645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108472237.11768085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553741.46921328991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1924776.1477651068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109211096.12717989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257151.54625858334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3108898.2339256527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108454628.62347123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3080111.452906583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107450395.15882479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3051591.2225106242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106455460.37385955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3023335.0746176117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hJMJ4+PWZV3oPqAyiXHGYt7eJ32wnXk8wf0KF5NEN15Gm3z45AvU284wF3p/63SR29hmAG4bZcIwBAip72xGlw==" saltValue="twajL9IbPfo8fCqyXohpH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3.4692072926622501E-3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8.3311019536555977E-3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MVVHGip0QBqDYWkhOLUCv0tf+LzVHsdNS4G5erIKUCVqvPEj+reoxlyxmdgYZaW6EvKbMEJYtGOSk/NO8TVpQ==" saltValue="Ku3dOye+QELl20Hcf5NRt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2019-10-12T14:59:42Z</dcterms:modified>
</cp:coreProperties>
</file>