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llerød Spildevand AS (S00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4" i="11" l="1"/>
  <c r="E13" i="11"/>
  <c r="E12" i="11"/>
  <c r="E11" i="11"/>
  <c r="E19" i="40" l="1"/>
  <c r="E16" i="40" l="1"/>
  <c r="E12" i="40"/>
  <c r="E15" i="11" l="1"/>
  <c r="E16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7" i="11" l="1"/>
  <c r="C10" i="37" s="1"/>
  <c r="C14" i="37" s="1"/>
  <c r="C15" i="37" s="1"/>
  <c r="C10" i="2" s="1"/>
  <c r="G17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7" i="11"/>
  <c r="E10" i="37" s="1"/>
  <c r="E14" i="37" s="1"/>
  <c r="E15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<sst xmlns="http://schemas.openxmlformats.org/spreadsheetml/2006/main" count="688" uniqueCount="274">
  <si>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</si>
  <si>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</si>
  <si>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</si>
  <si>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</si>
  <si>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</si>
  <si>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</si>
  <si>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</si>
  <si>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</si>
  <si>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</si>
  <si>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</si>
  <si>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</si>
  <si>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</si>
  <si>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</si>
  <si>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</si>
  <si>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</si>
  <si>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</si>
  <si>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</si>
  <si>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</si>
  <si>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</si>
  <si>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</si>
  <si>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</si>
  <si>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</si>
  <si>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</si>
  <si>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</si>
  <si>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</si>
  <si>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</si>
  <si>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</si>
  <si>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</si>
  <si>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</si>
  <si>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</si>
  <si>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</si>
  <si>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</si>
  <si>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</si>
  <si>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</si>
  <si>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</si>
  <si>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</si>
  <si>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</si>
  <si>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</si>
  <si>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</si>
  <si>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</si>
  <si>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</si>
  <si>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</si>
  <si>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</si>
  <si>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</si>
  <si>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</si>
  <si>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</si>
  <si>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</si>
  <si>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</si>
  <si>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</si>
  <si>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</si>
  <si>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</si>
  <si>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</si>
  <si>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</si>
  <si>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</si>
  <si>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</si>
  <si>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</si>
  <si>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</si>
  <si>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</si>
  <si>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</si>
  <si>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</si>
  <si>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</si>
  <si>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</si>
  <si>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</si>
  <si>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</si>
  <si>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</si>
  <si>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</si>
  <si>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</si>
  <si>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</si>
  <si>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</si>
  <si>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</si>
  <si>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</si>
  <si>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</si>
  <si>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</si>
  <si>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</si>
  <si>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</si>
  <si>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</si>
  <si>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</si>
  <si>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</si>
  <si>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</si>
  <si>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</si>
  <si>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</si>
  <si>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</si>
  <si>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</si>
  <si>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</si>
  <si>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</si>
  <si>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</si>
  <si>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</si>
  <si>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</si>
  <si>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</si>
  <si>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</si>
  <si>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</si>
  <si>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</si>
  <si>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</si>
  <si>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</si>
  <si>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</si>
  <si>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</si>
  <si>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</si>
  <si>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</si>
  <si>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</si>
  <si>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</si>
  <si>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</si>
  <si>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</si>
  <si>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</si>
  <si>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</si>
  <si>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</si>
  <si>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</si>
  <si>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</si>
  <si>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</si>
  <si>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</si>
  <si>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</si>
  <si>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</si>
  <si>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</si>
  <si>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</si>
  <si>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</si>
  <si>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</si>
  <si>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</si>
  <si>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</si>
  <si>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</si>
  <si>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</si>
  <si>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</si>
  <si>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</si>
  <si>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</si>
  <si>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</si>
  <si>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</si>
  <si>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</si>
  <si>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</si>
  <si>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</si>
  <si>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</si>
  <si>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</si>
  <si>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</si>
  <si>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</si>
  <si>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</si>
  <si>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</si>
  <si>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</si>
  <si>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</si>
  <si>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</si>
  <si>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</si>
  <si>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</si>
  <si>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</si>
  <si>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</si>
  <si>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</si>
  <si>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</si>
  <si>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</si>
  <si>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</si>
  <si>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</si>
  <si>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</si>
  <si>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</si>
  <si>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</si>
  <si>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</si>
  <si>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</si>
  <si>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</si>
  <si>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</si>
  <si>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</si>
  <si>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</si>
  <si>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</si>
  <si>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</si>
  <si>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</si>
  <si>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</si>
  <si>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</si>
  <si>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</si>
  <si>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</si>
  <si>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</si>
  <si>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</si>
  <si>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</si>
  <si>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</si>
  <si>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</si>
  <si>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</si>
  <si>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</si>
  <si>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</si>
  <si>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</si>
  <si>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</si>
  <si>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</si>
  <si>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</si>
  <si>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</si>
  <si>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</si>
  <si>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</si>
  <si>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</si>
  <si>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</si>
  <si>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</si>
  <si>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</si>
  <si>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</si>
  <si>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</si>
  <si>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</si>
  <si>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</si>
  <si>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</si>
  <si>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</si>
  <si>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</si>
  <si>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</si>
  <si>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</si>
  <si>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</si>
  <si>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</si>
  <si>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</si>
  <si>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</si>
  <si>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</si>
  <si>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</si>
  <si>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</si>
  <si>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</si>
  <si>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</si>
  <si>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</si>
  <si>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</si>
  <si>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</si>
  <si>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</si>
  <si>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</si>
  <si>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</si>
  <si>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</si>
  <si>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</si>
  <si>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</si>
  <si>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</si>
  <si>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</si>
  <si>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</si>
  <si>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</si>
  <si>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</si>
  <si>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</si>
  <si>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</si>
  <si>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</si>
  <si>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</si>
  <si>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</si>
  <si>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</si>
  <si>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</si>
  <si>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</si>
  <si>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</si>
  <si>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</si>
  <si>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</si>
  <si>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</si>
  <si>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</si>
  <si>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</si>
  <si>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</si>
  <si>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</si>
  <si>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</si>
  <si>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</si>
  <si>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</si>
  <si>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</si>
  <si>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</si>
  <si>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</si>
  <si>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</si>
  <si>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</si>
  <si>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</si>
  <si>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</si>
  <si>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</si>
  <si>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</si>
  <si>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</si>
  <si>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</si>
  <si>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</si>
  <si>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</si>
  <si>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</si>
  <si>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</si>
  <si>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</si>
  <si>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</si>
  <si>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</si>
  <si>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</si>
  <si>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</si>
  <si>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</si>
  <si>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</si>
  <si>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</si>
  <si>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</si>
  <si>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</si>
  <si>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</si>
  <si>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</si>
  <si>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</si>
  <si>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</si>
  <si>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</si>
  <si>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</si>
  <si>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</si>
  <si>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Flytning af forsyningsledninger</t>
  </si>
  <si>
    <t>Udvidelse af forsyningsområdet</t>
  </si>
  <si>
    <t>Garantiprovision</t>
  </si>
  <si>
    <t>Ingen engangstillæg</t>
  </si>
  <si>
    <t>Forsinkelsesbassiner, lukkede med automatisk rensning og SRO Miljøklasse A (1.000-3.000 m3) - Konstruktioner</t>
  </si>
  <si>
    <t>Ledningsnet ≤ Ø 200 mm</t>
  </si>
  <si>
    <t>Pumpestationer i brønde (&lt; 6,25 m2), Konstruktioner</t>
  </si>
  <si>
    <t>Pumpestationer i brønde (&lt; 6,25 m2), Mek/EL</t>
  </si>
  <si>
    <t>Pumpestationer i brønde (&lt; 6,25 m2), SRO</t>
  </si>
  <si>
    <t>Forsinkelsesbassiner, lukkede med automatisk rensning og SRO Miljøklasse A (1.000-3.000 m3) - Mek/EL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</si>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</sst>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1gG0lyFKAUUBXz43xtylW2vbT8XRR4yhLA7yP08LZniBHjm/3WFJagCVbMYhoUFf+jDh0T10Bb4PNJ6nBV66Uw==" saltValue="bu1efPWJzykB8ZdplK3b7w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601228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37960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81398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104842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825428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858270.20355252002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4" t="s">
        <v>236</v>
      </c>
      <c r="C18" s="95"/>
      <c r="D18" s="96"/>
      <c r="E18" s="1"/>
      <c r="F18" s="1"/>
    </row>
    <row r="19" spans="1:6" x14ac:dyDescent="0.25">
      <c r="A19" s="1"/>
      <c r="B19" s="53" t="s">
        <v>197</v>
      </c>
      <c r="C19" s="9">
        <v>739675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739741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739809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739878</v>
      </c>
      <c r="D22" s="14" t="s">
        <v>3</v>
      </c>
      <c r="E22" s="1"/>
      <c r="F22" s="1"/>
    </row>
    <row r="23" spans="1:6" x14ac:dyDescent="0.25">
      <c r="A23" s="1"/>
      <c r="B23" s="94"/>
      <c r="C23" s="95"/>
      <c r="D23" s="9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4" t="s">
        <v>196</v>
      </c>
      <c r="C26" s="95"/>
      <c r="D26" s="96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4"/>
      <c r="C31" s="95"/>
      <c r="D31" s="9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FxRCre25+g+iLq74CwYwTwk9lfae9dU9W6enx3pu1H2a8eesGRPvInENE2LQfMIAmW8Of5f2LnJB/pS3TGQVaA==" saltValue="CngB5I8UD++OMepjHheaW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56675457.489205271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46052886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10622571.489205271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51898417.093055256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46629746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5268671.0930552557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60CBYdW7G0hJOmFAiaJ9u8HLaLRFTBQcGwprdPhrKi9PV13jTBEmegDqsI8DbZilvxwn+RG6B/yO9ggVd9ejvg==" saltValue="v1m5vMJ9nsHkH/a4Lk91eQ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736747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-736747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24028.068601282779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-712718.93139871722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X8YVUeQvHeM8n/QrH9euteup5py0K9QANpQlOmVadbi2um+NtjXhx/leiib2VOiEnNaMUg3xkcaIn8sbbzwxg==" saltValue="0XlEe6dPpzNuDKwNmD9Rs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64.5" x14ac:dyDescent="0.25">
      <c r="A10" s="1"/>
      <c r="B10" s="55" t="s">
        <v>267</v>
      </c>
      <c r="C10" s="56">
        <v>75</v>
      </c>
      <c r="D10" s="9">
        <v>7799740</v>
      </c>
      <c r="E10" s="9">
        <f>IFERROR(D10/C10,0)</f>
        <v>103996.53333333334</v>
      </c>
      <c r="F10" s="9">
        <v>0</v>
      </c>
      <c r="G10" s="9">
        <v>205133</v>
      </c>
      <c r="H10" s="14" t="s">
        <v>3</v>
      </c>
      <c r="I10" s="1"/>
    </row>
    <row r="11" spans="1:9" x14ac:dyDescent="0.25">
      <c r="A11" s="1"/>
      <c r="B11" s="55" t="s">
        <v>268</v>
      </c>
      <c r="C11" s="56">
        <v>75</v>
      </c>
      <c r="D11" s="9">
        <v>352751</v>
      </c>
      <c r="E11" s="9">
        <f t="shared" ref="E11:E14" si="0">IFERROR(D11/C11,0)</f>
        <v>4703.3466666666664</v>
      </c>
      <c r="F11" s="9">
        <v>0</v>
      </c>
      <c r="G11" s="9">
        <v>9277</v>
      </c>
      <c r="H11" s="14" t="s">
        <v>3</v>
      </c>
      <c r="I11" s="1"/>
    </row>
    <row r="12" spans="1:9" x14ac:dyDescent="0.25">
      <c r="A12" s="1"/>
      <c r="B12" s="55" t="s">
        <v>268</v>
      </c>
      <c r="C12" s="56">
        <v>75</v>
      </c>
      <c r="D12" s="9">
        <v>166273</v>
      </c>
      <c r="E12" s="9">
        <f t="shared" si="0"/>
        <v>2216.9733333333334</v>
      </c>
      <c r="F12" s="9">
        <v>0</v>
      </c>
      <c r="G12" s="9">
        <v>4373</v>
      </c>
      <c r="H12" s="14" t="s">
        <v>3</v>
      </c>
      <c r="I12" s="1"/>
    </row>
    <row r="13" spans="1:9" ht="26.25" x14ac:dyDescent="0.25">
      <c r="A13" s="1"/>
      <c r="B13" s="55" t="s">
        <v>269</v>
      </c>
      <c r="C13" s="56">
        <v>50</v>
      </c>
      <c r="D13" s="9">
        <v>443396</v>
      </c>
      <c r="E13" s="9">
        <f t="shared" si="0"/>
        <v>8867.92</v>
      </c>
      <c r="F13" s="9">
        <v>0</v>
      </c>
      <c r="G13" s="9">
        <v>11661</v>
      </c>
      <c r="H13" s="14" t="s">
        <v>3</v>
      </c>
      <c r="I13" s="1"/>
    </row>
    <row r="14" spans="1:9" ht="26.25" x14ac:dyDescent="0.25">
      <c r="A14" s="1"/>
      <c r="B14" s="55" t="s">
        <v>270</v>
      </c>
      <c r="C14" s="56">
        <v>20</v>
      </c>
      <c r="D14" s="9">
        <v>332547</v>
      </c>
      <c r="E14" s="9">
        <f t="shared" si="0"/>
        <v>16627.349999999999</v>
      </c>
      <c r="F14" s="9">
        <v>0</v>
      </c>
      <c r="G14" s="9">
        <v>8746</v>
      </c>
      <c r="H14" s="14" t="s">
        <v>3</v>
      </c>
      <c r="I14" s="1"/>
    </row>
    <row r="15" spans="1:9" ht="26.25" x14ac:dyDescent="0.25">
      <c r="A15" s="1"/>
      <c r="B15" s="55" t="s">
        <v>271</v>
      </c>
      <c r="C15" s="56">
        <v>10</v>
      </c>
      <c r="D15" s="9">
        <v>166273</v>
      </c>
      <c r="E15" s="9">
        <f t="shared" ref="E15:E16" si="1">IFERROR(D15/C15,0)</f>
        <v>16627.3</v>
      </c>
      <c r="F15" s="9">
        <v>0</v>
      </c>
      <c r="G15" s="9">
        <v>4373</v>
      </c>
      <c r="H15" s="14" t="s">
        <v>3</v>
      </c>
      <c r="I15" s="1"/>
    </row>
    <row r="16" spans="1:9" ht="64.5" x14ac:dyDescent="0.25">
      <c r="A16" s="1"/>
      <c r="B16" s="55" t="s">
        <v>272</v>
      </c>
      <c r="C16" s="56">
        <v>20</v>
      </c>
      <c r="D16" s="9">
        <v>1376425</v>
      </c>
      <c r="E16" s="9">
        <f t="shared" si="1"/>
        <v>68821.25</v>
      </c>
      <c r="F16" s="9">
        <v>0</v>
      </c>
      <c r="G16" s="9">
        <v>36200</v>
      </c>
      <c r="H16" s="14" t="s">
        <v>3</v>
      </c>
      <c r="I16" s="1"/>
    </row>
    <row r="17" spans="1:9" x14ac:dyDescent="0.25">
      <c r="A17" s="1"/>
      <c r="B17" s="94" t="s">
        <v>255</v>
      </c>
      <c r="C17" s="95"/>
      <c r="D17" s="96"/>
      <c r="E17" s="12">
        <f>SUM(E10:E16)</f>
        <v>221860.67333333331</v>
      </c>
      <c r="F17" s="12">
        <f>SUM(F10:F16)</f>
        <v>0</v>
      </c>
      <c r="G17" s="12">
        <f>SUM(G10:G16)</f>
        <v>279763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kLZsk4LyrdQQwAgOXfA3/6/pvHgETET30QDhwxuets85yOINA/S9vzuy31+oje9wHvhJlHHQyYaJFEK5V+M5Kw==" saltValue="RDoKBXsBNq0hMa3NeOLBcA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273</v>
      </c>
      <c r="C10" s="24">
        <f>'Fane 9. Anlægsprojekter'!F17</f>
        <v>0</v>
      </c>
      <c r="D10" s="14" t="s">
        <v>3</v>
      </c>
      <c r="E10" s="9">
        <f>SUM('Fane 9. Anlægsprojekter'!E17,'Fane 9. Anlægsprojekter'!G17)</f>
        <v>501623.67333333334</v>
      </c>
      <c r="F10" s="14" t="s">
        <v>3</v>
      </c>
      <c r="G10" s="1"/>
    </row>
    <row r="11" spans="1:7" x14ac:dyDescent="0.25">
      <c r="A11" s="1"/>
      <c r="B11" s="57" t="s">
        <v>263</v>
      </c>
      <c r="C11" s="24">
        <v>0</v>
      </c>
      <c r="D11" s="14" t="s">
        <v>3</v>
      </c>
      <c r="E11" s="9">
        <v>54301</v>
      </c>
      <c r="F11" s="14" t="s">
        <v>3</v>
      </c>
      <c r="G11" s="1"/>
    </row>
    <row r="12" spans="1:7" x14ac:dyDescent="0.25">
      <c r="A12" s="1"/>
      <c r="B12" s="57" t="s">
        <v>264</v>
      </c>
      <c r="C12" s="24">
        <v>255895</v>
      </c>
      <c r="D12" s="14" t="s">
        <v>3</v>
      </c>
      <c r="E12" s="9">
        <v>30053</v>
      </c>
      <c r="F12" s="14" t="s">
        <v>3</v>
      </c>
      <c r="G12" s="1"/>
    </row>
    <row r="13" spans="1:7" x14ac:dyDescent="0.25">
      <c r="A13" s="1"/>
      <c r="B13" s="27" t="s">
        <v>265</v>
      </c>
      <c r="C13" s="24">
        <v>0</v>
      </c>
      <c r="D13" s="14" t="s">
        <v>3</v>
      </c>
      <c r="E13" s="9">
        <v>820962</v>
      </c>
      <c r="F13" s="14" t="s">
        <v>3</v>
      </c>
      <c r="G13" s="1"/>
    </row>
    <row r="14" spans="1:7" x14ac:dyDescent="0.25">
      <c r="A14" s="1"/>
      <c r="B14" s="40" t="s">
        <v>60</v>
      </c>
      <c r="C14" s="12">
        <f>SUM(C10:C13)</f>
        <v>255895</v>
      </c>
      <c r="D14" s="13" t="s">
        <v>3</v>
      </c>
      <c r="E14" s="12">
        <f>SUM(E10:E13)</f>
        <v>1406939.6733333333</v>
      </c>
      <c r="F14" s="13" t="s">
        <v>3</v>
      </c>
      <c r="G14" s="1"/>
    </row>
    <row r="15" spans="1:7" x14ac:dyDescent="0.25">
      <c r="A15" s="1"/>
      <c r="B15" s="40" t="s">
        <v>70</v>
      </c>
      <c r="C15" s="12">
        <f>C14*(1+'Fane 15. Nøgletal'!C12)</f>
        <v>260936.13150000002</v>
      </c>
      <c r="D15" s="13" t="s">
        <v>3</v>
      </c>
      <c r="E15" s="12">
        <f>E14*(1+'Fane 15. Nøgletal'!C12)</f>
        <v>1434656.3848980002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K5d61NiQK4L/+NiRe9zQgNw4eSLLXndU9rMPcKVU0vPqq2m+HwWCXepHrj2kaT+mE21iHA5Ig/hhb34pK1emA==" saltValue="/nhoiJt14yg2zVSde6GD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265</v>
      </c>
      <c r="C10" s="24">
        <v>0</v>
      </c>
      <c r="D10" s="14" t="s">
        <v>3</v>
      </c>
      <c r="E10" s="9">
        <v>4925772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4925772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-98515.44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-139891.92480000001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4873865.9211681541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266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266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266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DCID5AoCGZ7AAsEKO5H1FABJdTA21KsF3lLMCSd18MpsGQRBdxWH5DhuCVe7KN4YLCcxuWPLyHO94/h0GmN4w==" saltValue="mCOdmoyYZQ05f2D3Y4FpT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YINIRgxk07ekh3fLrCKPg9p/DSDatdB9GNC9FMFtNgp2MUqI541u09TUstrTlEtzcxxtgG/U4vVF5Dl3R8JQg==" saltValue="GonamrchUAeNrkd+0iEy6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uH3BdZtLtiutIw5tReD5TUkKrjx6odWaBiWGmE6/PlWhTkMEvZKk9FzwI1Kv1spI7zHgGw3yBPcwRRSF5ZnQw==" saltValue="TIa5SXLUyU1KTz02Kpz9V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qHwKhqmbrn0BzYPglr8CsfxqjqYHJ7N6WzJiL2Izt2kjrzuH/O2OKgvcgn9hiNNEUKf96Y9pxdWRBlXNW6+NQ==" saltValue="4G0wEl9F8spO82P5ygD1Y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5361625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-5361624.666666667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0.33333333302289248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28QU9x9NDFfMl0yOLsrCTc7+xBukXQMgwDcGt5bS9Kz8IYtFwJ+P6EOOO8KFr6GzzOA5HWURftG+A7gm8tyTg==" saltValue="qQG2kKZpH3stfql4WmphC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42303072.552105635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tillæg'!C15</f>
        <v>260936.13150000002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tillæg'!E15</f>
        <v>1434656.3848980002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866773.70184952149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-897308.77540706308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-304541.60928813624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-890589.85563630774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42772998.530021653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1597945.2035525199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4873865.9211681541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4873865.9211681541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-712718.93139871722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48532090.723343611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I7s9Liv4zYG2W9OqGqqNfAPXazyHOH5JuOzeMfo6P3xWshr1M7ixWOxPBUh7S7vJGyYs+HY4SBljyEotRhKoZg==" saltValue="pn6xQjRqE+HFz4XaqubNI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bv4X/49rTxJzw5GlOvs3YJqfoYV23WWa0NyP3iCalhZb6lWjB091oFsjF/i6OVXWtNsn4lTeK+Gcj0JDKDU+mg==" saltValue="vohBFrmTDgW8h9za4xRkK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42772998.530021653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842628.0710414265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-872312.53202126164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-304330.25741129025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-882343.45667984057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41556640.354950681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1614919.1265625046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43171559.481513187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c/fR8iorQkcUj4VI9eYeNU1mc/8lHXDhCK0U2hbpoeqwpiArOAAXVq885TUa+zHF0vnC2VCkVCtV2v/4XQE9g==" saltValue="Blyzwr8hDqumrnWIX4heh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41556640.354950681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818665.81499252841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-847506.12339886429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-304119.05221264681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-874173.41508958268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40349507.579242118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1632228.1356557859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41981735.714897901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N9yuU1okdm9VP8QV6KaG3264fOAr1GuV9GapruN7cSY1GyJPnGsS7/kGxpPO9XWd0GmarUdXAyMlB7MnfzdWw==" saltValue="YL44lzmyYYJDoMBBRUq2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40349507.579242118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794885.29931106966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-822887.8575710638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-303907.99359041126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-866079.02383602911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39151518.003555678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1649877.7926282049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40801395.796183884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Eld8RF2zWeQrY9Q2PBFv83Ddi4kdDkG3eQc3s0zACxWXUaa9jgXsLC+d5feO/mHmr3fGEawneo83d/Jj8WwNA==" saltValue="GlbPaaTYp2FF7oAjEDRu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43013989.996446021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94665.254799999995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754344.66774392547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-733096.79359471821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-299427.88077158073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-527402.69251802145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42303072.552105635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3517211.8994521499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-728960.98901206488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0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45091323.462545723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8zDi2gfw0XorxmiFDIUcLAhlXIXykolXcosL621+R88sIJJ/GM+K/6mdnq+16gPyXgzHGMMkB5DcC9bSDIYBw==" saltValue="2sMS1VCEp2Zywjlmq3/aoQ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15067392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301347.84000000003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15024449.932800001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-10265.46849770512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300283.6892860459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14971394.038579036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299427.88077158073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14961003.891116261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266076.57329055003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304541.60928813624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15216512.870564513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304330.25741129025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15205952.610632341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304119.05221264681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15195399.679520564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303907.99359041126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hY/mYc/hwGWthpEaGvd9zpplfC7xfExorOXLV/nZP2VN/ajCv4krGgY7ppHovoKbPEwFi3KrEqbhD69i4Idgw==" saltValue="XbaT55ubpjR/SHPplbvcHQ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29133275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265112.80249999999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29373355.035956252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391263.02436259849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526833.73966764368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29749445.546262607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96265.097606119976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527402.69251802145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29895878.617992315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1462919.1156804909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890589.85563630774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31068431.57323382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882343.45667984057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30780754.052450094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874173.41508958268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30495740.275916517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866079.02383602911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xG+nXNfTDSbUj/v4rL5Y7Buc3JagKDpkF1RAU7qrPVkmUiVg4U9zDkEGA2mP/qNdBES6XlFrM2UpBfg+IUIcg==" saltValue="waTvKK2+aYiFflqRfEzHo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4.2873239579252209E-3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1.6713330026415566E-2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RGL5jijqfbQuQMiEDcHMAitZO5cIYzL0PQ0lJDnF8V/6m/gUsSsT1xn3ey/aWQVvEyfvlenebitkiUb205VOA==" saltValue="7sM121WYpngiWB6aVC+3c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2019-10-12T15:02:30Z</dcterms:modified>
</cp:coreProperties>
</file>