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jørring Vandselskab AS (S04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9" i="11" l="1"/>
  <c r="E28" i="11"/>
  <c r="E27" i="11"/>
  <c r="E26" i="11"/>
  <c r="E25" i="11"/>
  <c r="E24" i="11"/>
  <c r="E23" i="11"/>
  <c r="E22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59" i="11" l="1"/>
  <c r="E60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61" i="11" l="1"/>
  <c r="C10" i="37" s="1"/>
  <c r="C12" i="37" s="1"/>
  <c r="C13" i="37" s="1"/>
  <c r="C10" i="2" s="1"/>
  <c r="G61" i="11"/>
  <c r="E11" i="21" l="1"/>
  <c r="C11" i="21"/>
  <c r="E11" i="29"/>
  <c r="C11" i="29"/>
  <c r="C16" i="19"/>
  <c r="C17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61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<sst xmlns="http://schemas.openxmlformats.org/spreadsheetml/2006/main" count="774" uniqueCount="286">
  <si>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</si>
  <si>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</si>
  <si>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</si>
  <si>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</si>
  <si>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</si>
  <si>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</si>
  <si>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</si>
  <si>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</si>
  <si>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</si>
  <si>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</si>
  <si>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</si>
  <si>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</si>
  <si>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</si>
  <si>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</si>
  <si>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</si>
  <si>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</si>
  <si>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</si>
  <si>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</si>
  <si>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</si>
  <si>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</si>
  <si>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</si>
  <si>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</si>
  <si>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</si>
  <si>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</si>
  <si>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</si>
  <si>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</si>
  <si>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</si>
  <si>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</si>
  <si>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</si>
  <si>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</si>
  <si>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</si>
  <si>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</si>
  <si>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</si>
  <si>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</si>
  <si>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</si>
  <si>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</si>
  <si>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</si>
  <si>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</si>
  <si>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</si>
  <si>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</si>
  <si>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</si>
  <si>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</si>
  <si>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</si>
  <si>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</si>
  <si>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</si>
  <si>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</si>
  <si>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</si>
  <si>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</si>
  <si>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</si>
  <si>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</si>
  <si>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</si>
  <si>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</si>
  <si>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</si>
  <si>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</si>
  <si>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</si>
  <si>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</si>
  <si>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</si>
  <si>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</si>
  <si>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</si>
  <si>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</si>
  <si>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</si>
  <si>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</si>
  <si>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</si>
  <si>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</si>
  <si>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</si>
  <si>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</si>
  <si>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</si>
  <si>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</si>
  <si>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</si>
  <si>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</si>
  <si>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</si>
  <si>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</si>
  <si>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</si>
  <si>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</si>
  <si>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</si>
  <si>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</si>
  <si>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</si>
  <si>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</si>
  <si>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</si>
  <si>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</si>
  <si>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</si>
  <si>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</si>
  <si>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</si>
  <si>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</si>
  <si>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</si>
  <si>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</si>
  <si>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</si>
  <si>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</si>
  <si>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</si>
  <si>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</si>
  <si>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</si>
  <si>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</si>
  <si>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</si>
  <si>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</si>
  <si>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</si>
  <si>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</si>
  <si>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</si>
  <si>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</si>
  <si>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</si>
  <si>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</si>
  <si>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</si>
  <si>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</si>
  <si>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</si>
  <si>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</si>
  <si>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</si>
  <si>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</si>
  <si>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</si>
  <si>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</si>
  <si>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</si>
  <si>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</si>
  <si>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</si>
  <si>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</si>
  <si>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</si>
  <si>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</si>
  <si>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</si>
  <si>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</si>
  <si>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</si>
  <si>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</si>
  <si>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</si>
  <si>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</si>
  <si>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</si>
  <si>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</si>
  <si>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</si>
  <si>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</si>
  <si>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</si>
  <si>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</si>
  <si>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</si>
  <si>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</si>
  <si>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</si>
  <si>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</si>
  <si>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</si>
  <si>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</si>
  <si>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</si>
  <si>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</si>
  <si>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</si>
  <si>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</si>
  <si>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</si>
  <si>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</si>
  <si>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</si>
  <si>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</si>
  <si>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</si>
  <si>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</si>
  <si>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</si>
  <si>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</si>
  <si>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</si>
  <si>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</si>
  <si>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</si>
  <si>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</si>
  <si>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</si>
  <si>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</si>
  <si>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</si>
  <si>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</si>
  <si>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</si>
  <si>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</si>
  <si>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</si>
  <si>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</si>
  <si>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</si>
  <si>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</si>
  <si>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</si>
  <si>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</si>
  <si>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</si>
  <si>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</si>
  <si>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</si>
  <si>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</si>
  <si>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</si>
  <si>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</si>
  <si>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</si>
  <si>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</si>
  <si>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</si>
  <si>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</si>
  <si>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</si>
  <si>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</si>
  <si>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</si>
  <si>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</si>
  <si>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</si>
  <si>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</si>
  <si>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</si>
  <si>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</si>
  <si>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</si>
  <si>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</si>
  <si>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</si>
  <si>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</si>
  <si>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</si>
  <si>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</si>
  <si>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</si>
  <si>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</si>
  <si>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</si>
  <si>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</si>
  <si>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</si>
  <si>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</si>
  <si>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</si>
  <si>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</si>
  <si>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</si>
  <si>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</si>
  <si>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</si>
  <si>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</si>
  <si>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</si>
  <si>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</si>
  <si>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</si>
  <si>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</si>
  <si>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</si>
  <si>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</si>
  <si>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</si>
  <si>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</si>
  <si>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</si>
  <si>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</si>
  <si>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</si>
  <si>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</si>
  <si>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</si>
  <si>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</si>
  <si>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</si>
  <si>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</si>
  <si>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</si>
  <si>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</si>
  <si>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</si>
  <si>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</si>
  <si>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</si>
  <si>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</si>
  <si>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</si>
  <si>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</si>
  <si>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</si>
  <si>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</si>
  <si>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</si>
  <si>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</si>
  <si>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</si>
  <si>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</si>
  <si>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</si>
  <si>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</si>
  <si>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</si>
  <si>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</si>
  <si>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</si>
  <si>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</si>
  <si>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</si>
  <si>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</si>
  <si>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</si>
  <si>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</si>
  <si>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</si>
  <si>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</si>
  <si>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</si>
  <si>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</si>
  <si>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</si>
  <si>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</si>
  <si>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</si>
  <si>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</si>
  <si>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</si>
  <si>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</si>
  <si>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</si>
  <si>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</si>
  <si>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</si>
  <si>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</si>
  <si>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</si>
  <si>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</si>
  <si>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</si>
  <si>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</si>
  <si>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</si>
  <si>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</si>
  <si>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</si>
  <si>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</si>
  <si>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</si>
  <si>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Byggemodninger og nyt tilslutninger</t>
  </si>
  <si>
    <t>Ingen engangstillæg</t>
  </si>
  <si>
    <t>Spildevandsafgift</t>
  </si>
  <si>
    <t>Akkumuleret restskat</t>
  </si>
  <si>
    <t>Afgift til Forsyningssekretariatet</t>
  </si>
  <si>
    <t>Selskabsskat</t>
  </si>
  <si>
    <t>Ejendomsskatter</t>
  </si>
  <si>
    <t>Erstatninger</t>
  </si>
  <si>
    <t>Brønde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</si>
  <si>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</si>
  <si>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</si>
  <si>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>Forsinkelsesbassiner, lukkede med automatisk rensning og SRO Miljøklasse A (500-1.000 m3) - SRO</t>
  </si>
  <si>
    <t>Indløb-/udløbsarrangement</t>
  </si>
  <si>
    <t>Jordbassin Klasse A</t>
  </si>
  <si>
    <t>Jordbassin Klasse B</t>
  </si>
  <si>
    <t>Ledningsnet &gt; Ø 1600 mm (rørbassiner og transportledninger)</t>
  </si>
  <si>
    <t>Ledningsnet ≤ Ø 200 mm</t>
  </si>
  <si>
    <t>Ø 1200 mm &lt; Ledningsnet ≤ Ø 1600 mm</t>
  </si>
  <si>
    <t>Ø 200 mm &lt; Ledningsnet ≤ Ø 500 mm</t>
  </si>
  <si>
    <t>Ø 500 mm &lt; Ledningsnet ≤ Ø 800 mm</t>
  </si>
  <si>
    <t>Ø 800 mm &lt; Ledningsnet ≤ Ø 1000 mm</t>
  </si>
  <si>
    <t>Skylle- og spjældbygværk (konstruktion)</t>
  </si>
  <si>
    <t>Skylle- og spjældbygværk (mek/el)</t>
  </si>
  <si>
    <t>Skylle- og spjældbygværk (SRO)</t>
  </si>
  <si>
    <t>Ø 1000 mm &lt; Ledningsnet ≤ Ø 1200 mm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</si>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</sst>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9" t="s">
        <v>172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241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212</v>
      </c>
      <c r="D18" s="70" t="s">
        <v>180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213</v>
      </c>
      <c r="D19" s="70" t="s">
        <v>181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214</v>
      </c>
      <c r="D21" s="62" t="s">
        <v>17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142</v>
      </c>
      <c r="D22" s="65" t="s">
        <v>176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8</v>
      </c>
      <c r="D23" s="65" t="s">
        <v>249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55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215</v>
      </c>
      <c r="D25" s="65" t="s">
        <v>143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216</v>
      </c>
      <c r="D26" s="65" t="s">
        <v>144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217</v>
      </c>
      <c r="D27" s="65" t="s">
        <v>145</v>
      </c>
      <c r="E27" s="66"/>
      <c r="F27" s="66"/>
      <c r="G27" s="67"/>
      <c r="H27" s="1"/>
      <c r="I27" s="1"/>
    </row>
    <row r="28" spans="1:9" x14ac:dyDescent="0.25">
      <c r="A28" s="1"/>
      <c r="B28" s="1"/>
      <c r="C28" s="6" t="s">
        <v>22</v>
      </c>
      <c r="D28" s="65" t="s">
        <v>56</v>
      </c>
      <c r="E28" s="66"/>
      <c r="F28" s="66"/>
      <c r="G28" s="67"/>
      <c r="H28" s="1"/>
      <c r="I28" s="1"/>
    </row>
    <row r="29" spans="1:9" x14ac:dyDescent="0.25">
      <c r="A29" s="1"/>
      <c r="B29" s="1"/>
      <c r="C29" s="6" t="s">
        <v>58</v>
      </c>
      <c r="D29" s="65" t="s">
        <v>57</v>
      </c>
      <c r="E29" s="66"/>
      <c r="F29" s="66"/>
      <c r="G29" s="67"/>
      <c r="H29" s="1"/>
      <c r="I29" s="1"/>
    </row>
    <row r="30" spans="1:9" x14ac:dyDescent="0.25">
      <c r="A30" s="1"/>
      <c r="B30" s="1"/>
      <c r="C30" s="6" t="s">
        <v>59</v>
      </c>
      <c r="D30" s="76" t="s">
        <v>11</v>
      </c>
      <c r="E30" s="77"/>
      <c r="F30" s="77"/>
      <c r="G30" s="78"/>
      <c r="H30" s="1"/>
      <c r="I30" s="1"/>
    </row>
    <row r="31" spans="1:9" x14ac:dyDescent="0.25">
      <c r="A31" s="1"/>
      <c r="B31" s="1"/>
      <c r="C31" s="6" t="s">
        <v>175</v>
      </c>
      <c r="D31" s="73" t="s">
        <v>207</v>
      </c>
      <c r="E31" s="74"/>
      <c r="F31" s="74"/>
      <c r="G31" s="7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X8k3dqwHzYuK03E84P6INKIeBjtmXTNf2VJLNHYsm30P6LnqXhJFfDUnBgW3ksDPlTz4UZdVcHSVDJ2KvjlGw==" saltValue="lZV1+vbD6bvKvfl9DBF/+g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66</v>
      </c>
      <c r="C8" s="95"/>
      <c r="D8" s="9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261</v>
      </c>
      <c r="C10" s="9">
        <v>1712849</v>
      </c>
      <c r="D10" s="14" t="s">
        <v>3</v>
      </c>
      <c r="E10" s="1"/>
      <c r="F10" s="1"/>
    </row>
    <row r="11" spans="1:6" x14ac:dyDescent="0.25">
      <c r="A11" s="1"/>
      <c r="B11" s="53" t="s">
        <v>262</v>
      </c>
      <c r="C11" s="9">
        <v>9239</v>
      </c>
      <c r="D11" s="14" t="s">
        <v>3</v>
      </c>
      <c r="E11" s="1"/>
      <c r="F11" s="1"/>
    </row>
    <row r="12" spans="1:6" x14ac:dyDescent="0.25">
      <c r="A12" s="1"/>
      <c r="B12" s="53" t="s">
        <v>263</v>
      </c>
      <c r="C12" s="9">
        <v>50995</v>
      </c>
      <c r="D12" s="14" t="s">
        <v>3</v>
      </c>
      <c r="E12" s="1"/>
      <c r="F12" s="1"/>
    </row>
    <row r="13" spans="1:6" x14ac:dyDescent="0.25">
      <c r="A13" s="1"/>
      <c r="B13" s="53" t="s">
        <v>264</v>
      </c>
      <c r="C13" s="9">
        <v>4160000</v>
      </c>
      <c r="D13" s="14" t="s">
        <v>3</v>
      </c>
      <c r="E13" s="1"/>
      <c r="F13" s="1"/>
    </row>
    <row r="14" spans="1:6" x14ac:dyDescent="0.25">
      <c r="A14" s="1"/>
      <c r="B14" s="53" t="s">
        <v>265</v>
      </c>
      <c r="C14" s="9">
        <v>471135</v>
      </c>
      <c r="D14" s="14" t="s">
        <v>3</v>
      </c>
      <c r="E14" s="1"/>
      <c r="F14" s="1"/>
    </row>
    <row r="15" spans="1:6" x14ac:dyDescent="0.25">
      <c r="A15" s="1"/>
      <c r="B15" s="53" t="s">
        <v>266</v>
      </c>
      <c r="C15" s="9">
        <v>88653</v>
      </c>
      <c r="D15" s="14" t="s">
        <v>3</v>
      </c>
      <c r="E15" s="1"/>
      <c r="F15" s="1"/>
    </row>
    <row r="16" spans="1:6" x14ac:dyDescent="0.25">
      <c r="A16" s="1"/>
      <c r="B16" s="40" t="s">
        <v>68</v>
      </c>
      <c r="C16" s="12">
        <f>SUM(C10:C15)</f>
        <v>6492871</v>
      </c>
      <c r="D16" s="13" t="s">
        <v>3</v>
      </c>
      <c r="E16" s="1"/>
      <c r="F16" s="1"/>
    </row>
    <row r="17" spans="1:6" x14ac:dyDescent="0.25">
      <c r="A17" s="1"/>
      <c r="B17" s="40" t="s">
        <v>69</v>
      </c>
      <c r="C17" s="12">
        <f>C16*(1+'Fane 15. Nøgletal'!C12)^2</f>
        <v>6751209.9357063901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4" t="s">
        <v>236</v>
      </c>
      <c r="C20" s="95"/>
      <c r="D20" s="96"/>
      <c r="E20" s="1"/>
      <c r="F20" s="1"/>
    </row>
    <row r="21" spans="1:6" x14ac:dyDescent="0.25">
      <c r="A21" s="1"/>
      <c r="B21" s="53" t="s">
        <v>197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198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199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53" t="s">
        <v>200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94"/>
      <c r="C25" s="95"/>
      <c r="D25" s="96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4" t="s">
        <v>196</v>
      </c>
      <c r="C28" s="95"/>
      <c r="D28" s="96"/>
      <c r="E28" s="1"/>
      <c r="F28" s="1"/>
    </row>
    <row r="29" spans="1:6" x14ac:dyDescent="0.25">
      <c r="A29" s="1"/>
      <c r="B29" s="53" t="s">
        <v>197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199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3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4"/>
      <c r="C33" s="95"/>
      <c r="D33" s="96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Y9RO32l45R/5EInjnLp4vjX1Hld2YkwvUZ9W9euJWodW+FiUWT1Gr5fONssxvk2WP9lqT7BMezwYRvDRMFwo1A==" saltValue="Wg50wBcAbchMVWDU8LXiAA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183</v>
      </c>
      <c r="C8" s="95"/>
      <c r="D8" s="95"/>
      <c r="E8" s="95"/>
      <c r="F8" s="96"/>
      <c r="G8" s="1"/>
    </row>
    <row r="9" spans="1:7" x14ac:dyDescent="0.25">
      <c r="A9" s="1"/>
      <c r="B9" s="97" t="s">
        <v>184</v>
      </c>
      <c r="C9" s="98"/>
      <c r="D9" s="99"/>
      <c r="E9" s="9">
        <v>162814639.04586476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134105651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30000</v>
      </c>
      <c r="F11" s="14" t="s">
        <v>3</v>
      </c>
      <c r="G11" s="1"/>
    </row>
    <row r="12" spans="1:7" x14ac:dyDescent="0.25">
      <c r="A12" s="1"/>
      <c r="B12" s="88" t="s">
        <v>186</v>
      </c>
      <c r="C12" s="89"/>
      <c r="D12" s="90"/>
      <c r="E12" s="10">
        <f>E9-(E10-E11)</f>
        <v>28738988.045864761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4" t="s">
        <v>73</v>
      </c>
      <c r="C17" s="95"/>
      <c r="D17" s="95"/>
      <c r="E17" s="95"/>
      <c r="F17" s="96"/>
      <c r="G17" s="1"/>
    </row>
    <row r="18" spans="1:7" x14ac:dyDescent="0.25">
      <c r="A18" s="1"/>
      <c r="B18" s="97" t="s">
        <v>74</v>
      </c>
      <c r="C18" s="98"/>
      <c r="D18" s="99"/>
      <c r="E18" s="9">
        <v>150805677.99095592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137939584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37640</v>
      </c>
      <c r="F20" s="14" t="s">
        <v>3</v>
      </c>
      <c r="G20" s="1"/>
    </row>
    <row r="21" spans="1:7" x14ac:dyDescent="0.25">
      <c r="A21" s="1"/>
      <c r="B21" s="88" t="s">
        <v>76</v>
      </c>
      <c r="C21" s="89"/>
      <c r="D21" s="90"/>
      <c r="E21" s="10">
        <f>E18-(E19-E20)</f>
        <v>12903733.990955919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4" t="s">
        <v>179</v>
      </c>
      <c r="C25" s="95"/>
      <c r="D25" s="95"/>
      <c r="E25" s="95"/>
      <c r="F25" s="9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8" t="s">
        <v>251</v>
      </c>
      <c r="C28" s="89"/>
      <c r="D28" s="90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EvsZ2yGkKUhrvHsq6GfDBD1rNcsy9qY+5TfGlKLg0onU+8VjdcmYbr31AMGWrzDafUpQT0NkGrx67TAz/4XCnA==" saltValue="JXGnquUbP9Ie2RTa2o1lsw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177</v>
      </c>
      <c r="C9" s="95"/>
      <c r="D9" s="95"/>
      <c r="E9" s="95"/>
      <c r="F9" s="9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8" t="s">
        <v>203</v>
      </c>
      <c r="C12" s="89"/>
      <c r="D12" s="90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178</v>
      </c>
      <c r="C13" s="95"/>
      <c r="D13" s="95"/>
      <c r="E13" s="95"/>
      <c r="F13" s="9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8" t="s">
        <v>203</v>
      </c>
      <c r="C16" s="89"/>
      <c r="D16" s="90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4" t="s">
        <v>173</v>
      </c>
      <c r="C17" s="95"/>
      <c r="D17" s="95"/>
      <c r="E17" s="95"/>
      <c r="F17" s="9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1" t="s">
        <v>182</v>
      </c>
      <c r="C19" s="92"/>
      <c r="D19" s="93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Ymhi20sk0BPOmAs6L0Up9QwnZchp6/9QVtwr73sVcRRaUBmkqP0VUyYJ00zn+QnJaFjoGpCEOzmaab0P/2mRw==" saltValue="MlLtJPovC1h50IX7o6CE+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9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254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267</v>
      </c>
      <c r="C10" s="56">
        <v>75</v>
      </c>
      <c r="D10" s="9">
        <v>1466263</v>
      </c>
      <c r="E10" s="9">
        <f>IFERROR(D10/C10,0)</f>
        <v>19550.173333333332</v>
      </c>
      <c r="F10" s="9">
        <v>0</v>
      </c>
      <c r="G10" s="9">
        <v>35656</v>
      </c>
      <c r="H10" s="14" t="s">
        <v>3</v>
      </c>
      <c r="I10" s="1"/>
    </row>
    <row r="11" spans="1:9" ht="64.5" x14ac:dyDescent="0.25">
      <c r="A11" s="1"/>
      <c r="B11" s="55" t="s">
        <v>268</v>
      </c>
      <c r="C11" s="56">
        <v>75</v>
      </c>
      <c r="D11" s="9">
        <v>102000</v>
      </c>
      <c r="E11" s="9">
        <f t="shared" ref="E11:E58" si="0">IFERROR(D11/C11,0)</f>
        <v>1360</v>
      </c>
      <c r="F11" s="9">
        <v>0</v>
      </c>
      <c r="G11" s="9">
        <v>2480</v>
      </c>
      <c r="H11" s="14" t="s">
        <v>3</v>
      </c>
      <c r="I11" s="1"/>
    </row>
    <row r="12" spans="1:9" ht="64.5" x14ac:dyDescent="0.25">
      <c r="A12" s="1"/>
      <c r="B12" s="55" t="s">
        <v>269</v>
      </c>
      <c r="C12" s="56">
        <v>20</v>
      </c>
      <c r="D12" s="9">
        <v>580000</v>
      </c>
      <c r="E12" s="9">
        <f t="shared" si="0"/>
        <v>29000</v>
      </c>
      <c r="F12" s="9">
        <v>0</v>
      </c>
      <c r="G12" s="9">
        <v>14104</v>
      </c>
      <c r="H12" s="14" t="s">
        <v>3</v>
      </c>
      <c r="I12" s="1"/>
    </row>
    <row r="13" spans="1:9" ht="64.5" x14ac:dyDescent="0.25">
      <c r="A13" s="1"/>
      <c r="B13" s="55" t="s">
        <v>270</v>
      </c>
      <c r="C13" s="56">
        <v>10</v>
      </c>
      <c r="D13" s="9">
        <v>40000</v>
      </c>
      <c r="E13" s="9">
        <f t="shared" si="0"/>
        <v>4000</v>
      </c>
      <c r="F13" s="9">
        <v>0</v>
      </c>
      <c r="G13" s="9">
        <v>973</v>
      </c>
      <c r="H13" s="14" t="s">
        <v>3</v>
      </c>
      <c r="I13" s="1"/>
    </row>
    <row r="14" spans="1:9" x14ac:dyDescent="0.25">
      <c r="A14" s="1"/>
      <c r="B14" s="55" t="s">
        <v>271</v>
      </c>
      <c r="C14" s="56">
        <v>75</v>
      </c>
      <c r="D14" s="9">
        <v>255558</v>
      </c>
      <c r="E14" s="9">
        <f t="shared" si="0"/>
        <v>3407.44</v>
      </c>
      <c r="F14" s="9">
        <v>0</v>
      </c>
      <c r="G14" s="9">
        <v>6215</v>
      </c>
      <c r="H14" s="14" t="s">
        <v>3</v>
      </c>
      <c r="I14" s="1"/>
    </row>
    <row r="15" spans="1:9" x14ac:dyDescent="0.25">
      <c r="A15" s="1"/>
      <c r="B15" s="55" t="s">
        <v>272</v>
      </c>
      <c r="C15" s="56">
        <v>50</v>
      </c>
      <c r="D15" s="9">
        <v>2210000</v>
      </c>
      <c r="E15" s="9">
        <f t="shared" si="0"/>
        <v>44200</v>
      </c>
      <c r="F15" s="9">
        <v>0</v>
      </c>
      <c r="G15" s="9">
        <v>53742</v>
      </c>
      <c r="H15" s="14" t="s">
        <v>3</v>
      </c>
      <c r="I15" s="1"/>
    </row>
    <row r="16" spans="1:9" x14ac:dyDescent="0.25">
      <c r="A16" s="1"/>
      <c r="B16" s="55" t="s">
        <v>273</v>
      </c>
      <c r="C16" s="56">
        <v>50</v>
      </c>
      <c r="D16" s="9">
        <v>780000</v>
      </c>
      <c r="E16" s="9">
        <f t="shared" si="0"/>
        <v>15600</v>
      </c>
      <c r="F16" s="9">
        <v>0</v>
      </c>
      <c r="G16" s="9">
        <v>18968</v>
      </c>
      <c r="H16" s="14" t="s">
        <v>3</v>
      </c>
      <c r="I16" s="1"/>
    </row>
    <row r="17" spans="1:9" ht="39" x14ac:dyDescent="0.25">
      <c r="A17" s="1"/>
      <c r="B17" s="55" t="s">
        <v>274</v>
      </c>
      <c r="C17" s="56">
        <v>75</v>
      </c>
      <c r="D17" s="9">
        <v>5522663</v>
      </c>
      <c r="E17" s="9">
        <f t="shared" si="0"/>
        <v>73635.506666666668</v>
      </c>
      <c r="F17" s="9">
        <v>0</v>
      </c>
      <c r="G17" s="9">
        <v>134299</v>
      </c>
      <c r="H17" s="14" t="s">
        <v>3</v>
      </c>
      <c r="I17" s="1"/>
    </row>
    <row r="18" spans="1:9" x14ac:dyDescent="0.25">
      <c r="A18" s="1"/>
      <c r="B18" s="55" t="s">
        <v>275</v>
      </c>
      <c r="C18" s="56">
        <v>75</v>
      </c>
      <c r="D18" s="9">
        <v>1279778</v>
      </c>
      <c r="E18" s="9">
        <f t="shared" si="0"/>
        <v>17063.706666666665</v>
      </c>
      <c r="F18" s="9">
        <v>0</v>
      </c>
      <c r="G18" s="9">
        <v>31121</v>
      </c>
      <c r="H18" s="14" t="s">
        <v>3</v>
      </c>
      <c r="I18" s="1"/>
    </row>
    <row r="19" spans="1:9" ht="26.25" x14ac:dyDescent="0.25">
      <c r="A19" s="1"/>
      <c r="B19" s="55" t="s">
        <v>276</v>
      </c>
      <c r="C19" s="56">
        <v>75</v>
      </c>
      <c r="D19" s="9">
        <v>1025809</v>
      </c>
      <c r="E19" s="9">
        <f t="shared" si="0"/>
        <v>13677.453333333333</v>
      </c>
      <c r="F19" s="9">
        <v>0</v>
      </c>
      <c r="G19" s="9">
        <v>24945</v>
      </c>
      <c r="H19" s="14" t="s">
        <v>3</v>
      </c>
      <c r="I19" s="1"/>
    </row>
    <row r="20" spans="1:9" ht="26.25" x14ac:dyDescent="0.25">
      <c r="A20" s="1"/>
      <c r="B20" s="55" t="s">
        <v>277</v>
      </c>
      <c r="C20" s="56">
        <v>75</v>
      </c>
      <c r="D20" s="9">
        <v>2141585</v>
      </c>
      <c r="E20" s="9">
        <f t="shared" si="0"/>
        <v>28554.466666666667</v>
      </c>
      <c r="F20" s="9">
        <v>0</v>
      </c>
      <c r="G20" s="9">
        <v>52079</v>
      </c>
      <c r="H20" s="14" t="s">
        <v>3</v>
      </c>
      <c r="I20" s="1"/>
    </row>
    <row r="21" spans="1:9" ht="26.25" x14ac:dyDescent="0.25">
      <c r="A21" s="1"/>
      <c r="B21" s="55" t="s">
        <v>278</v>
      </c>
      <c r="C21" s="56">
        <v>75</v>
      </c>
      <c r="D21" s="9">
        <v>1140210</v>
      </c>
      <c r="E21" s="9">
        <f t="shared" si="0"/>
        <v>15202.8</v>
      </c>
      <c r="F21" s="9">
        <v>0</v>
      </c>
      <c r="G21" s="9">
        <v>27727</v>
      </c>
      <c r="H21" s="14" t="s">
        <v>3</v>
      </c>
      <c r="I21" s="1"/>
    </row>
    <row r="22" spans="1:9" ht="26.25" x14ac:dyDescent="0.25">
      <c r="A22" s="1"/>
      <c r="B22" s="55" t="s">
        <v>279</v>
      </c>
      <c r="C22" s="56">
        <v>75</v>
      </c>
      <c r="D22" s="9">
        <v>2624835</v>
      </c>
      <c r="E22" s="9">
        <f t="shared" ref="E22:E29" si="1">IFERROR(D22/C22,0)</f>
        <v>34997.800000000003</v>
      </c>
      <c r="F22" s="9">
        <v>0</v>
      </c>
      <c r="G22" s="9">
        <v>63830</v>
      </c>
      <c r="H22" s="14" t="s">
        <v>3</v>
      </c>
      <c r="I22" s="1"/>
    </row>
    <row r="23" spans="1:9" ht="26.25" x14ac:dyDescent="0.25">
      <c r="A23" s="1"/>
      <c r="B23" s="55" t="s">
        <v>280</v>
      </c>
      <c r="C23" s="56">
        <v>75</v>
      </c>
      <c r="D23" s="9">
        <v>1104000</v>
      </c>
      <c r="E23" s="9">
        <f t="shared" si="1"/>
        <v>14720</v>
      </c>
      <c r="F23" s="9">
        <v>0</v>
      </c>
      <c r="G23" s="9">
        <v>26847</v>
      </c>
      <c r="H23" s="14" t="s">
        <v>3</v>
      </c>
      <c r="I23" s="1"/>
    </row>
    <row r="24" spans="1:9" ht="26.25" x14ac:dyDescent="0.25">
      <c r="A24" s="1"/>
      <c r="B24" s="55" t="s">
        <v>281</v>
      </c>
      <c r="C24" s="56">
        <v>20</v>
      </c>
      <c r="D24" s="9">
        <v>576000</v>
      </c>
      <c r="E24" s="9">
        <f t="shared" si="1"/>
        <v>28800</v>
      </c>
      <c r="F24" s="9">
        <v>0</v>
      </c>
      <c r="G24" s="9">
        <v>14007</v>
      </c>
      <c r="H24" s="14" t="s">
        <v>3</v>
      </c>
      <c r="I24" s="1"/>
    </row>
    <row r="25" spans="1:9" ht="26.25" x14ac:dyDescent="0.25">
      <c r="A25" s="1"/>
      <c r="B25" s="55" t="s">
        <v>282</v>
      </c>
      <c r="C25" s="56">
        <v>10</v>
      </c>
      <c r="D25" s="9">
        <v>40000</v>
      </c>
      <c r="E25" s="9">
        <f t="shared" si="1"/>
        <v>4000</v>
      </c>
      <c r="F25" s="9">
        <v>0</v>
      </c>
      <c r="G25" s="9">
        <v>973</v>
      </c>
      <c r="H25" s="14" t="s">
        <v>3</v>
      </c>
      <c r="I25" s="1"/>
    </row>
    <row r="26" spans="1:9" x14ac:dyDescent="0.25">
      <c r="A26" s="1"/>
      <c r="B26" s="55" t="s">
        <v>272</v>
      </c>
      <c r="C26" s="56">
        <v>50</v>
      </c>
      <c r="D26" s="9">
        <v>1096886</v>
      </c>
      <c r="E26" s="9">
        <f t="shared" si="1"/>
        <v>21937.72</v>
      </c>
      <c r="F26" s="9">
        <v>0</v>
      </c>
      <c r="G26" s="9">
        <v>0</v>
      </c>
      <c r="H26" s="14" t="s">
        <v>3</v>
      </c>
      <c r="I26" s="1"/>
    </row>
    <row r="27" spans="1:9" ht="26.25" x14ac:dyDescent="0.25">
      <c r="A27" s="1"/>
      <c r="B27" s="55" t="s">
        <v>277</v>
      </c>
      <c r="C27" s="56">
        <v>75</v>
      </c>
      <c r="D27" s="9">
        <v>41640</v>
      </c>
      <c r="E27" s="9">
        <f t="shared" si="1"/>
        <v>555.20000000000005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55" t="s">
        <v>278</v>
      </c>
      <c r="C28" s="56">
        <v>75</v>
      </c>
      <c r="D28" s="9">
        <v>334874</v>
      </c>
      <c r="E28" s="9">
        <f t="shared" si="1"/>
        <v>4464.9866666666667</v>
      </c>
      <c r="F28" s="9">
        <v>0</v>
      </c>
      <c r="G28" s="9">
        <v>0</v>
      </c>
      <c r="H28" s="14" t="s">
        <v>3</v>
      </c>
      <c r="I28" s="1"/>
    </row>
    <row r="29" spans="1:9" x14ac:dyDescent="0.25">
      <c r="A29" s="1"/>
      <c r="B29" s="55" t="s">
        <v>267</v>
      </c>
      <c r="C29" s="56">
        <v>75</v>
      </c>
      <c r="D29" s="9">
        <v>1640622</v>
      </c>
      <c r="E29" s="9">
        <f t="shared" si="1"/>
        <v>21874.959999999999</v>
      </c>
      <c r="F29" s="9">
        <v>0</v>
      </c>
      <c r="G29" s="9">
        <v>0</v>
      </c>
      <c r="H29" s="14" t="s">
        <v>3</v>
      </c>
      <c r="I29" s="1"/>
    </row>
    <row r="30" spans="1:9" x14ac:dyDescent="0.25">
      <c r="A30" s="1"/>
      <c r="B30" s="55" t="s">
        <v>275</v>
      </c>
      <c r="C30" s="56">
        <v>75</v>
      </c>
      <c r="D30" s="9">
        <v>1751031</v>
      </c>
      <c r="E30" s="9">
        <f t="shared" si="0"/>
        <v>23347.08</v>
      </c>
      <c r="F30" s="9">
        <v>0</v>
      </c>
      <c r="G30" s="9">
        <v>0</v>
      </c>
      <c r="H30" s="14" t="s">
        <v>3</v>
      </c>
      <c r="I30" s="1"/>
    </row>
    <row r="31" spans="1:9" x14ac:dyDescent="0.25">
      <c r="A31" s="1"/>
      <c r="B31" s="55" t="s">
        <v>267</v>
      </c>
      <c r="C31" s="56">
        <v>75</v>
      </c>
      <c r="D31" s="9">
        <v>385952</v>
      </c>
      <c r="E31" s="9">
        <f t="shared" si="0"/>
        <v>5146.0266666666666</v>
      </c>
      <c r="F31" s="9">
        <v>0</v>
      </c>
      <c r="G31" s="9">
        <v>0</v>
      </c>
      <c r="H31" s="14" t="s">
        <v>3</v>
      </c>
      <c r="I31" s="1"/>
    </row>
    <row r="32" spans="1:9" x14ac:dyDescent="0.25">
      <c r="A32" s="1"/>
      <c r="B32" s="55" t="s">
        <v>275</v>
      </c>
      <c r="C32" s="56">
        <v>75</v>
      </c>
      <c r="D32" s="9">
        <v>1887141</v>
      </c>
      <c r="E32" s="9">
        <f t="shared" si="0"/>
        <v>25161.88</v>
      </c>
      <c r="F32" s="9">
        <v>0</v>
      </c>
      <c r="G32" s="9">
        <v>0</v>
      </c>
      <c r="H32" s="14" t="s">
        <v>3</v>
      </c>
      <c r="I32" s="1"/>
    </row>
    <row r="33" spans="1:9" ht="26.25" x14ac:dyDescent="0.25">
      <c r="A33" s="1"/>
      <c r="B33" s="55" t="s">
        <v>277</v>
      </c>
      <c r="C33" s="56">
        <v>75</v>
      </c>
      <c r="D33" s="9">
        <v>1074104</v>
      </c>
      <c r="E33" s="9">
        <f t="shared" si="0"/>
        <v>14321.386666666667</v>
      </c>
      <c r="F33" s="9">
        <v>0</v>
      </c>
      <c r="G33" s="9">
        <v>0</v>
      </c>
      <c r="H33" s="14" t="s">
        <v>3</v>
      </c>
      <c r="I33" s="1"/>
    </row>
    <row r="34" spans="1:9" ht="26.25" x14ac:dyDescent="0.25">
      <c r="A34" s="1"/>
      <c r="B34" s="55" t="s">
        <v>278</v>
      </c>
      <c r="C34" s="56">
        <v>75</v>
      </c>
      <c r="D34" s="9">
        <v>749276</v>
      </c>
      <c r="E34" s="9">
        <f t="shared" si="0"/>
        <v>9990.3466666666664</v>
      </c>
      <c r="F34" s="9">
        <v>0</v>
      </c>
      <c r="G34" s="9">
        <v>0</v>
      </c>
      <c r="H34" s="14" t="s">
        <v>3</v>
      </c>
      <c r="I34" s="1"/>
    </row>
    <row r="35" spans="1:9" x14ac:dyDescent="0.25">
      <c r="A35" s="1"/>
      <c r="B35" s="55" t="s">
        <v>267</v>
      </c>
      <c r="C35" s="56">
        <v>75</v>
      </c>
      <c r="D35" s="9">
        <v>1046513</v>
      </c>
      <c r="E35" s="9">
        <f t="shared" si="0"/>
        <v>13953.506666666666</v>
      </c>
      <c r="F35" s="9">
        <v>0</v>
      </c>
      <c r="G35" s="9">
        <v>0</v>
      </c>
      <c r="H35" s="14" t="s">
        <v>3</v>
      </c>
      <c r="I35" s="1"/>
    </row>
    <row r="36" spans="1:9" x14ac:dyDescent="0.25">
      <c r="A36" s="1"/>
      <c r="B36" s="55" t="s">
        <v>275</v>
      </c>
      <c r="C36" s="56">
        <v>75</v>
      </c>
      <c r="D36" s="9">
        <v>2993480</v>
      </c>
      <c r="E36" s="9">
        <f t="shared" si="0"/>
        <v>39913.066666666666</v>
      </c>
      <c r="F36" s="9">
        <v>0</v>
      </c>
      <c r="G36" s="9">
        <v>0</v>
      </c>
      <c r="H36" s="14" t="s">
        <v>3</v>
      </c>
      <c r="I36" s="1"/>
    </row>
    <row r="37" spans="1:9" ht="26.25" x14ac:dyDescent="0.25">
      <c r="A37" s="1"/>
      <c r="B37" s="55" t="s">
        <v>277</v>
      </c>
      <c r="C37" s="56">
        <v>75</v>
      </c>
      <c r="D37" s="9">
        <v>1881889</v>
      </c>
      <c r="E37" s="9">
        <f t="shared" si="0"/>
        <v>25091.853333333333</v>
      </c>
      <c r="F37" s="9">
        <v>0</v>
      </c>
      <c r="G37" s="9">
        <v>0</v>
      </c>
      <c r="H37" s="14" t="s">
        <v>3</v>
      </c>
      <c r="I37" s="1"/>
    </row>
    <row r="38" spans="1:9" ht="26.25" x14ac:dyDescent="0.25">
      <c r="A38" s="1"/>
      <c r="B38" s="55" t="s">
        <v>278</v>
      </c>
      <c r="C38" s="56">
        <v>75</v>
      </c>
      <c r="D38" s="9">
        <v>648753</v>
      </c>
      <c r="E38" s="9">
        <f t="shared" si="0"/>
        <v>8650.0400000000009</v>
      </c>
      <c r="F38" s="9">
        <v>0</v>
      </c>
      <c r="G38" s="9">
        <v>0</v>
      </c>
      <c r="H38" s="14" t="s">
        <v>3</v>
      </c>
      <c r="I38" s="1"/>
    </row>
    <row r="39" spans="1:9" x14ac:dyDescent="0.25">
      <c r="A39" s="1"/>
      <c r="B39" s="55" t="s">
        <v>267</v>
      </c>
      <c r="C39" s="56">
        <v>75</v>
      </c>
      <c r="D39" s="9">
        <v>861156</v>
      </c>
      <c r="E39" s="9">
        <f t="shared" si="0"/>
        <v>11482.08</v>
      </c>
      <c r="F39" s="9">
        <v>0</v>
      </c>
      <c r="G39" s="9">
        <v>0</v>
      </c>
      <c r="H39" s="14" t="s">
        <v>3</v>
      </c>
      <c r="I39" s="1"/>
    </row>
    <row r="40" spans="1:9" x14ac:dyDescent="0.25">
      <c r="A40" s="1"/>
      <c r="B40" s="55" t="s">
        <v>275</v>
      </c>
      <c r="C40" s="56">
        <v>75</v>
      </c>
      <c r="D40" s="9">
        <v>2633027</v>
      </c>
      <c r="E40" s="9">
        <f t="shared" si="0"/>
        <v>35107.026666666665</v>
      </c>
      <c r="F40" s="9">
        <v>0</v>
      </c>
      <c r="G40" s="9">
        <v>0</v>
      </c>
      <c r="H40" s="14" t="s">
        <v>3</v>
      </c>
      <c r="I40" s="1"/>
    </row>
    <row r="41" spans="1:9" ht="26.25" x14ac:dyDescent="0.25">
      <c r="A41" s="1"/>
      <c r="B41" s="55" t="s">
        <v>283</v>
      </c>
      <c r="C41" s="56">
        <v>75</v>
      </c>
      <c r="D41" s="9">
        <v>1900942</v>
      </c>
      <c r="E41" s="9">
        <f t="shared" si="0"/>
        <v>25345.893333333333</v>
      </c>
      <c r="F41" s="9">
        <v>0</v>
      </c>
      <c r="G41" s="9">
        <v>0</v>
      </c>
      <c r="H41" s="14" t="s">
        <v>3</v>
      </c>
      <c r="I41" s="1"/>
    </row>
    <row r="42" spans="1:9" ht="26.25" x14ac:dyDescent="0.25">
      <c r="A42" s="1"/>
      <c r="B42" s="55" t="s">
        <v>277</v>
      </c>
      <c r="C42" s="56">
        <v>75</v>
      </c>
      <c r="D42" s="9">
        <v>3097141</v>
      </c>
      <c r="E42" s="9">
        <f t="shared" si="0"/>
        <v>41295.213333333333</v>
      </c>
      <c r="F42" s="9">
        <v>0</v>
      </c>
      <c r="G42" s="9">
        <v>0</v>
      </c>
      <c r="H42" s="14" t="s">
        <v>3</v>
      </c>
      <c r="I42" s="1"/>
    </row>
    <row r="43" spans="1:9" ht="26.25" x14ac:dyDescent="0.25">
      <c r="A43" s="1"/>
      <c r="B43" s="55" t="s">
        <v>278</v>
      </c>
      <c r="C43" s="56">
        <v>75</v>
      </c>
      <c r="D43" s="9">
        <v>636853</v>
      </c>
      <c r="E43" s="9">
        <f t="shared" si="0"/>
        <v>8491.373333333333</v>
      </c>
      <c r="F43" s="9">
        <v>0</v>
      </c>
      <c r="G43" s="9">
        <v>0</v>
      </c>
      <c r="H43" s="14" t="s">
        <v>3</v>
      </c>
      <c r="I43" s="1"/>
    </row>
    <row r="44" spans="1:9" x14ac:dyDescent="0.25">
      <c r="A44" s="1"/>
      <c r="B44" s="55" t="s">
        <v>267</v>
      </c>
      <c r="C44" s="56">
        <v>75</v>
      </c>
      <c r="D44" s="9">
        <v>1495674</v>
      </c>
      <c r="E44" s="9">
        <f t="shared" si="0"/>
        <v>19942.32</v>
      </c>
      <c r="F44" s="9">
        <v>0</v>
      </c>
      <c r="G44" s="9">
        <v>0</v>
      </c>
      <c r="H44" s="14" t="s">
        <v>3</v>
      </c>
      <c r="I44" s="1"/>
    </row>
    <row r="45" spans="1:9" x14ac:dyDescent="0.25">
      <c r="A45" s="1"/>
      <c r="B45" s="55" t="s">
        <v>275</v>
      </c>
      <c r="C45" s="56">
        <v>75</v>
      </c>
      <c r="D45" s="9">
        <v>2942738</v>
      </c>
      <c r="E45" s="9">
        <f t="shared" si="0"/>
        <v>39236.506666666668</v>
      </c>
      <c r="F45" s="9">
        <v>0</v>
      </c>
      <c r="G45" s="9">
        <v>0</v>
      </c>
      <c r="H45" s="14" t="s">
        <v>3</v>
      </c>
      <c r="I45" s="1"/>
    </row>
    <row r="46" spans="1:9" ht="26.25" x14ac:dyDescent="0.25">
      <c r="A46" s="1"/>
      <c r="B46" s="55" t="s">
        <v>277</v>
      </c>
      <c r="C46" s="56">
        <v>75</v>
      </c>
      <c r="D46" s="9">
        <v>1325747</v>
      </c>
      <c r="E46" s="9">
        <f t="shared" si="0"/>
        <v>17676.626666666667</v>
      </c>
      <c r="F46" s="9">
        <v>0</v>
      </c>
      <c r="G46" s="9">
        <v>0</v>
      </c>
      <c r="H46" s="14" t="s">
        <v>3</v>
      </c>
      <c r="I46" s="1"/>
    </row>
    <row r="47" spans="1:9" ht="26.25" x14ac:dyDescent="0.25">
      <c r="A47" s="1"/>
      <c r="B47" s="55" t="s">
        <v>278</v>
      </c>
      <c r="C47" s="56">
        <v>75</v>
      </c>
      <c r="D47" s="9">
        <v>1414841</v>
      </c>
      <c r="E47" s="9">
        <f t="shared" si="0"/>
        <v>18864.546666666665</v>
      </c>
      <c r="F47" s="9">
        <v>0</v>
      </c>
      <c r="G47" s="9">
        <v>0</v>
      </c>
      <c r="H47" s="14" t="s">
        <v>3</v>
      </c>
      <c r="I47" s="1"/>
    </row>
    <row r="48" spans="1:9" ht="26.25" x14ac:dyDescent="0.25">
      <c r="A48" s="1"/>
      <c r="B48" s="55" t="s">
        <v>279</v>
      </c>
      <c r="C48" s="56">
        <v>75</v>
      </c>
      <c r="D48" s="9">
        <v>280471</v>
      </c>
      <c r="E48" s="9">
        <f t="shared" si="0"/>
        <v>3739.6133333333332</v>
      </c>
      <c r="F48" s="9">
        <v>0</v>
      </c>
      <c r="G48" s="9">
        <v>0</v>
      </c>
      <c r="H48" s="14" t="s">
        <v>3</v>
      </c>
      <c r="I48" s="1"/>
    </row>
    <row r="49" spans="1:9" x14ac:dyDescent="0.25">
      <c r="A49" s="1"/>
      <c r="B49" s="55" t="s">
        <v>267</v>
      </c>
      <c r="C49" s="56">
        <v>75</v>
      </c>
      <c r="D49" s="9">
        <v>1106253</v>
      </c>
      <c r="E49" s="9">
        <f t="shared" si="0"/>
        <v>14750.04</v>
      </c>
      <c r="F49" s="9">
        <v>0</v>
      </c>
      <c r="G49" s="9">
        <v>0</v>
      </c>
      <c r="H49" s="14" t="s">
        <v>3</v>
      </c>
      <c r="I49" s="1"/>
    </row>
    <row r="50" spans="1:9" x14ac:dyDescent="0.25">
      <c r="A50" s="1"/>
      <c r="B50" s="55" t="s">
        <v>275</v>
      </c>
      <c r="C50" s="56">
        <v>75</v>
      </c>
      <c r="D50" s="9">
        <v>3039378</v>
      </c>
      <c r="E50" s="9">
        <f t="shared" si="0"/>
        <v>40525.040000000001</v>
      </c>
      <c r="F50" s="9">
        <v>0</v>
      </c>
      <c r="G50" s="9">
        <v>0</v>
      </c>
      <c r="H50" s="14" t="s">
        <v>3</v>
      </c>
      <c r="I50" s="1"/>
    </row>
    <row r="51" spans="1:9" ht="26.25" x14ac:dyDescent="0.25">
      <c r="A51" s="1"/>
      <c r="B51" s="55" t="s">
        <v>277</v>
      </c>
      <c r="C51" s="56">
        <v>75</v>
      </c>
      <c r="D51" s="9">
        <v>130412</v>
      </c>
      <c r="E51" s="9">
        <f t="shared" si="0"/>
        <v>1738.8266666666666</v>
      </c>
      <c r="F51" s="9">
        <v>0</v>
      </c>
      <c r="G51" s="9">
        <v>0</v>
      </c>
      <c r="H51" s="14" t="s">
        <v>3</v>
      </c>
      <c r="I51" s="1"/>
    </row>
    <row r="52" spans="1:9" x14ac:dyDescent="0.25">
      <c r="A52" s="1"/>
      <c r="B52" s="55" t="s">
        <v>267</v>
      </c>
      <c r="C52" s="56">
        <v>75</v>
      </c>
      <c r="D52" s="9">
        <v>4105282</v>
      </c>
      <c r="E52" s="9">
        <f t="shared" si="0"/>
        <v>54737.093333333331</v>
      </c>
      <c r="F52" s="9">
        <v>0</v>
      </c>
      <c r="G52" s="9">
        <v>0</v>
      </c>
      <c r="H52" s="14" t="s">
        <v>3</v>
      </c>
      <c r="I52" s="1"/>
    </row>
    <row r="53" spans="1:9" x14ac:dyDescent="0.25">
      <c r="A53" s="1"/>
      <c r="B53" s="55" t="s">
        <v>275</v>
      </c>
      <c r="C53" s="56">
        <v>75</v>
      </c>
      <c r="D53" s="9">
        <v>1892863</v>
      </c>
      <c r="E53" s="9">
        <f t="shared" si="0"/>
        <v>25238.173333333332</v>
      </c>
      <c r="F53" s="9">
        <v>0</v>
      </c>
      <c r="G53" s="9">
        <v>0</v>
      </c>
      <c r="H53" s="14" t="s">
        <v>3</v>
      </c>
      <c r="I53" s="1"/>
    </row>
    <row r="54" spans="1:9" ht="26.25" x14ac:dyDescent="0.25">
      <c r="A54" s="1"/>
      <c r="B54" s="55" t="s">
        <v>277</v>
      </c>
      <c r="C54" s="56">
        <v>75</v>
      </c>
      <c r="D54" s="9">
        <v>889170</v>
      </c>
      <c r="E54" s="9">
        <f t="shared" si="0"/>
        <v>11855.6</v>
      </c>
      <c r="F54" s="9">
        <v>0</v>
      </c>
      <c r="G54" s="9">
        <v>0</v>
      </c>
      <c r="H54" s="14" t="s">
        <v>3</v>
      </c>
      <c r="I54" s="1"/>
    </row>
    <row r="55" spans="1:9" ht="26.25" x14ac:dyDescent="0.25">
      <c r="A55" s="1"/>
      <c r="B55" s="55" t="s">
        <v>278</v>
      </c>
      <c r="C55" s="56">
        <v>75</v>
      </c>
      <c r="D55" s="9">
        <v>1015375</v>
      </c>
      <c r="E55" s="9">
        <f t="shared" si="0"/>
        <v>13538.333333333334</v>
      </c>
      <c r="F55" s="9">
        <v>0</v>
      </c>
      <c r="G55" s="9">
        <v>0</v>
      </c>
      <c r="H55" s="14" t="s">
        <v>3</v>
      </c>
      <c r="I55" s="1"/>
    </row>
    <row r="56" spans="1:9" x14ac:dyDescent="0.25">
      <c r="A56" s="1"/>
      <c r="B56" s="55" t="s">
        <v>267</v>
      </c>
      <c r="C56" s="56">
        <v>75</v>
      </c>
      <c r="D56" s="9">
        <v>5240582</v>
      </c>
      <c r="E56" s="9">
        <f t="shared" si="0"/>
        <v>69874.426666666666</v>
      </c>
      <c r="F56" s="9">
        <v>0</v>
      </c>
      <c r="G56" s="9">
        <v>0</v>
      </c>
      <c r="H56" s="14" t="s">
        <v>3</v>
      </c>
      <c r="I56" s="1"/>
    </row>
    <row r="57" spans="1:9" x14ac:dyDescent="0.25">
      <c r="A57" s="1"/>
      <c r="B57" s="55" t="s">
        <v>275</v>
      </c>
      <c r="C57" s="56">
        <v>75</v>
      </c>
      <c r="D57" s="9">
        <v>2376171</v>
      </c>
      <c r="E57" s="9">
        <f t="shared" si="0"/>
        <v>31682.28</v>
      </c>
      <c r="F57" s="9">
        <v>0</v>
      </c>
      <c r="G57" s="9">
        <v>0</v>
      </c>
      <c r="H57" s="14" t="s">
        <v>3</v>
      </c>
      <c r="I57" s="1"/>
    </row>
    <row r="58" spans="1:9" ht="26.25" x14ac:dyDescent="0.25">
      <c r="A58" s="1"/>
      <c r="B58" s="55" t="s">
        <v>277</v>
      </c>
      <c r="C58" s="56">
        <v>75</v>
      </c>
      <c r="D58" s="9">
        <v>1987500</v>
      </c>
      <c r="E58" s="9">
        <f t="shared" si="0"/>
        <v>26500</v>
      </c>
      <c r="F58" s="9">
        <v>0</v>
      </c>
      <c r="G58" s="9">
        <v>0</v>
      </c>
      <c r="H58" s="14" t="s">
        <v>3</v>
      </c>
      <c r="I58" s="1"/>
    </row>
    <row r="59" spans="1:9" ht="26.25" x14ac:dyDescent="0.25">
      <c r="A59" s="1"/>
      <c r="B59" s="55" t="s">
        <v>278</v>
      </c>
      <c r="C59" s="56">
        <v>75</v>
      </c>
      <c r="D59" s="9">
        <v>726489</v>
      </c>
      <c r="E59" s="9">
        <f t="shared" ref="E59:E60" si="2">IFERROR(D59/C59,0)</f>
        <v>9686.52</v>
      </c>
      <c r="F59" s="9">
        <v>0</v>
      </c>
      <c r="G59" s="9">
        <v>0</v>
      </c>
      <c r="H59" s="14" t="s">
        <v>3</v>
      </c>
      <c r="I59" s="1"/>
    </row>
    <row r="60" spans="1:9" ht="26.25" x14ac:dyDescent="0.25">
      <c r="A60" s="1"/>
      <c r="B60" s="55" t="s">
        <v>279</v>
      </c>
      <c r="C60" s="56">
        <v>75</v>
      </c>
      <c r="D60" s="9">
        <v>681224</v>
      </c>
      <c r="E60" s="9">
        <f t="shared" si="2"/>
        <v>9082.9866666666658</v>
      </c>
      <c r="F60" s="9">
        <v>0</v>
      </c>
      <c r="G60" s="9">
        <v>0</v>
      </c>
      <c r="H60" s="14" t="s">
        <v>3</v>
      </c>
      <c r="I60" s="1"/>
    </row>
    <row r="61" spans="1:9" x14ac:dyDescent="0.25">
      <c r="A61" s="1"/>
      <c r="B61" s="94" t="s">
        <v>255</v>
      </c>
      <c r="C61" s="95"/>
      <c r="D61" s="96"/>
      <c r="E61" s="12">
        <f>SUM(E10:E60)</f>
        <v>1092567.9200000002</v>
      </c>
      <c r="F61" s="12">
        <f>SUM(F10:F60)</f>
        <v>0</v>
      </c>
      <c r="G61" s="12">
        <f>SUM(G10:G60)</f>
        <v>507966</v>
      </c>
      <c r="H61" s="13" t="s">
        <v>3</v>
      </c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</sheetData>
  <sheetProtection algorithmName="SHA-512" hashValue="sQc8VyOkSj2nrkFbmLRnYizrlR6uEExTFE9pDB4whebHVSa+aJ1Gn+ihv9B1iADshIHruMu0mRYa8OGWHI9hCA==" saltValue="tJ2h6AOulDzM5dkV3WIpIQ==" spinCount="100000" sheet="1" objects="1" scenarios="1"/>
  <mergeCells count="3">
    <mergeCell ref="B3:H4"/>
    <mergeCell ref="B61:D6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284</v>
      </c>
      <c r="C10" s="24">
        <f>'Fane 9. Anlægsprojekter'!F61</f>
        <v>0</v>
      </c>
      <c r="D10" s="14" t="s">
        <v>3</v>
      </c>
      <c r="E10" s="9">
        <f>SUM('Fane 9. Anlægsprojekter'!E61,'Fane 9. Anlægsprojekter'!G61)</f>
        <v>1600533.9200000002</v>
      </c>
      <c r="F10" s="14" t="s">
        <v>3</v>
      </c>
      <c r="G10" s="1"/>
    </row>
    <row r="11" spans="1:7" x14ac:dyDescent="0.25">
      <c r="A11" s="1"/>
      <c r="B11" s="57" t="s">
        <v>259</v>
      </c>
      <c r="C11" s="24">
        <v>105486</v>
      </c>
      <c r="D11" s="14" t="s">
        <v>3</v>
      </c>
      <c r="E11" s="9">
        <v>268358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105486</v>
      </c>
      <c r="D12" s="13" t="s">
        <v>3</v>
      </c>
      <c r="E12" s="12">
        <f>SUM(E10:E11)</f>
        <v>1868891.9200000002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107564.0742</v>
      </c>
      <c r="D13" s="13" t="s">
        <v>3</v>
      </c>
      <c r="E13" s="12">
        <f>E12*(1+'Fane 15. Nøgletal'!C12)</f>
        <v>1905709.0908240003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hC4FKvrcTceVb4cpQq9R4uk5B9QCCy2IWNjv2YMlnh36Wjp7UxDOzI9aADJky0Nykf+AY/qdl3mPZSfYm49VQ==" saltValue="ZOl6PTPpjXha6/K1aNxZI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187</v>
      </c>
      <c r="C8" s="95"/>
      <c r="D8" s="95"/>
      <c r="E8" s="95"/>
      <c r="F8" s="96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188</v>
      </c>
      <c r="C16" s="95"/>
      <c r="D16" s="95"/>
      <c r="E16" s="95"/>
      <c r="F16" s="96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189</v>
      </c>
      <c r="C24" s="95"/>
      <c r="D24" s="95"/>
      <c r="E24" s="95"/>
      <c r="F24" s="96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190</v>
      </c>
      <c r="C32" s="95"/>
      <c r="D32" s="95"/>
      <c r="E32" s="95"/>
      <c r="F32" s="96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QFwcpt4JyK/C33cQGWpt3NIDVdvWA+TdTgPgGXjZrEY6gqPX49foPoTQ8SRES0gD4kjeFqKiU96TndJOV15FQ==" saltValue="uh/jZJXd0dPYOwetK6xi9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160</v>
      </c>
      <c r="C8" s="95"/>
      <c r="D8" s="95"/>
      <c r="E8" s="95"/>
      <c r="F8" s="9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5" t="s">
        <v>10</v>
      </c>
      <c r="C10" s="86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5" t="s">
        <v>39</v>
      </c>
      <c r="C11" s="86"/>
      <c r="D11" s="87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4" t="s">
        <v>164</v>
      </c>
      <c r="C12" s="95"/>
      <c r="D12" s="9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161</v>
      </c>
      <c r="C14" s="95"/>
      <c r="D14" s="95"/>
      <c r="E14" s="95"/>
      <c r="F14" s="9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5" t="s">
        <v>10</v>
      </c>
      <c r="C16" s="86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5" t="s">
        <v>39</v>
      </c>
      <c r="C17" s="86"/>
      <c r="D17" s="87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4" t="s">
        <v>165</v>
      </c>
      <c r="C18" s="95"/>
      <c r="D18" s="9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162</v>
      </c>
      <c r="C20" s="95"/>
      <c r="D20" s="95"/>
      <c r="E20" s="95"/>
      <c r="F20" s="9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5" t="s">
        <v>10</v>
      </c>
      <c r="C22" s="86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5" t="s">
        <v>39</v>
      </c>
      <c r="C23" s="86"/>
      <c r="D23" s="87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4" t="s">
        <v>166</v>
      </c>
      <c r="C24" s="95"/>
      <c r="D24" s="9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163</v>
      </c>
      <c r="C26" s="95"/>
      <c r="D26" s="95"/>
      <c r="E26" s="95"/>
      <c r="F26" s="9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5" t="s">
        <v>10</v>
      </c>
      <c r="C28" s="86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5" t="s">
        <v>39</v>
      </c>
      <c r="C29" s="86"/>
      <c r="D29" s="87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4" t="s">
        <v>167</v>
      </c>
      <c r="C30" s="95"/>
      <c r="D30" s="9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gAE1xSPvWgHwM2brq9bcpnYZAPhX4F4K78/ogSPbeEr/+B4UDiXz3fJ1OnqWMKwDRk7CKxQ1Iq6B8TSUWufWBA==" saltValue="LJlHhLzNPonYUimjxJh2c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32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bAjhsA6ktIEjwoiyk1qUADAxb6Zaux2gcM7scMH27vUUM0pPEFzUiuShGEkQYY9vQPF1gNvZUzwwxoUyL1rgg==" saltValue="zLR4CPI1F5g44FC1G65Ey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169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170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168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171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pTi/tS4Z7KvtQGdFo0Hfa47gv4k9vE1oZWE6JaW4tosDjkdsj1oh6+qp41v5JQpaJVL3G2cCLe0KvaGqrIcW/w==" saltValue="fjhn3llbRXWadRU3Z23hC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9163240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-9163240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94" t="s">
        <v>138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hMgGyorrF+PEEPj/Z0EUZn2zt3MYs+J10+EnZNC00gtnhJyOxZC9dUjyEe/tvay20SxhIwnXbg4bF1Qtu/iFQ==" saltValue="AXkddCGK0cvy3kHCCo1+n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143054259.26536217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tillæg'!C13</f>
        <v>107564.0742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tillæg'!E13</f>
        <v>1905709.0908240003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2857830.3888786077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-1936841.3380812742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-882075.72188303876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-3098161.7282583453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142008284.03104216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omk.'!C17+'Fane 6. Ikke-påvirkelige omk.'!C21+'Fane 6. Ikke-påvirkelige omk.'!C29</f>
        <v>6751209.9357063901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148759493.96674854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WzXNzHdmPfjs4jzEhlmj4r50hlBVClTtf1ic4UnvDKLTmIjUUPe05/bYycUZ8vVO6T07Qb9VMduqpZZB1vPzA==" saltValue="NIDVIIP1OlK2KGXiChEyG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248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tvV/atLjvz2KVcWkGKrVBKk9b7T7SYD1a1UbXqE9ONTv1+u48SudNW54ZFyGLJz1bGbQSxRzDGbEru5AQdLBAw==" saltValue="G6L15Z44BBGKuHYdhm1B2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142008284.03104216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2797563.1954115303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-1895996.369782445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-881463.56133205211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-3069474.3616987718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138958912.93364042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Nøgletal'!C12)+'Fane 6. Ikke-påvirkelige omk.'!C22+'Fane 6. Ikke-påvirkelige omk.'!C30</f>
        <v>6884208.7714398066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145843121.70508024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8tOcR0rFShcZLY/tEoMq9nn2oRW9pwf6T0lIO2gTk1u1fgw6RVcex7Hq1x8uhTeKSqglNdyBmq1+dpmV8636Ow==" saltValue="aEPS9XVhKKjTnVzsAQ1tX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138958912.93364042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2737490.584792716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-1855283.2763862216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-880851.82562048768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-3041052.6252361089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135919215.79119027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Nøgletal'!C12)^2+'Fane 6. Ikke-påvirkelige omk.'!C23+'Fane 6. Ikke-påvirkelige omk.'!C31</f>
        <v>7019827.68423717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142939043.47542745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XtA1lqehSYC7zHr/nU5blI7bXvZB3eEfn4LT2j5DczcXIMzffd8m0pYEBm12/B+ahKnLO7YXZKkB6lbdGqlfAA==" saltValue="l/v56u59OgJ0+seJOhjws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285</v>
      </c>
      <c r="C9" s="7">
        <f>'Fane 2.3. Økonomisk ramme 2022'!C16</f>
        <v>135919215.79119027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2677608.5510864481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-1814699.3429442563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-880240.51445350703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-3012894.0592737882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132888990.42560516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Nøgletal'!C12)^3+'Fane 6. Ikke-påvirkelige omk.'!C24+'Fane 6. Ikke-påvirkelige omk.'!C32</f>
        <v>7158118.2896166425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140047108.71522179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OLLjReM+Z/kLIJCoWrCTY5zigRXj07x9kWd3Vh7+oirvV5v8vQcyLJngDEL+ck+5RAn9RNt9xpSXjByUnOk0A==" saltValue="IYioBOxjUj+UCxj/Z83gG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144973200.8864997</v>
      </c>
      <c r="F9" s="8" t="s">
        <v>3</v>
      </c>
      <c r="G9" s="1"/>
    </row>
    <row r="10" spans="1:7" ht="15" customHeight="1" x14ac:dyDescent="0.25">
      <c r="A10" s="1"/>
      <c r="B10" s="85" t="s">
        <v>64</v>
      </c>
      <c r="C10" s="86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5" t="s">
        <v>65</v>
      </c>
      <c r="C11" s="86"/>
      <c r="D11" s="87"/>
      <c r="E11" s="9">
        <v>783898.71989999991</v>
      </c>
      <c r="F11" s="8" t="s">
        <v>3</v>
      </c>
      <c r="G11" s="1"/>
    </row>
    <row r="12" spans="1:7" ht="15" customHeight="1" x14ac:dyDescent="0.25">
      <c r="A12" s="1"/>
      <c r="B12" s="85" t="s">
        <v>42</v>
      </c>
      <c r="C12" s="86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2550278.9038800551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-2486555.2463374478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-880493.12238073617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-1886070.8761994203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143054259.26536217</v>
      </c>
      <c r="F20" s="11" t="s">
        <v>3</v>
      </c>
      <c r="G20" s="1"/>
    </row>
    <row r="21" spans="1:7" ht="15" customHeight="1" x14ac:dyDescent="0.25">
      <c r="A21" s="1"/>
      <c r="B21" s="94" t="s">
        <v>145</v>
      </c>
      <c r="C21" s="95"/>
      <c r="D21" s="95"/>
      <c r="E21" s="95"/>
      <c r="F21" s="9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8" t="s">
        <v>240</v>
      </c>
      <c r="C24" s="89"/>
      <c r="D24" s="90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8" t="s">
        <v>17</v>
      </c>
      <c r="C26" s="89"/>
      <c r="D26" s="90"/>
      <c r="E26" s="10">
        <v>7446069.9341055183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1" t="s">
        <v>134</v>
      </c>
      <c r="C28" s="92"/>
      <c r="D28" s="93"/>
      <c r="E28" s="10">
        <v>38227.018952835228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1" t="s">
        <v>19</v>
      </c>
      <c r="C30" s="92"/>
      <c r="D30" s="93"/>
      <c r="E30" s="10">
        <v>0</v>
      </c>
      <c r="F30" s="11" t="s">
        <v>3</v>
      </c>
      <c r="G30" s="1"/>
    </row>
    <row r="31" spans="1:7" x14ac:dyDescent="0.25">
      <c r="A31" s="1"/>
      <c r="B31" s="94" t="s">
        <v>24</v>
      </c>
      <c r="C31" s="95"/>
      <c r="D31" s="96"/>
      <c r="E31" s="12">
        <f>SUM(E30,E28,E26,E20,E24)</f>
        <v>150538556.21842054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bfKso1IfiewNLfNKER2HOtdu4bxzT5weEf07fCFYfAAz3lwkDls4hGDVKbngfqHO40jPVm+Uj1asOU2lvQ2vA==" saltValue="3+4kFrJxDlJEcJRv2A0j7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94" t="s">
        <v>94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44276674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885533.48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4" t="s">
        <v>95</v>
      </c>
      <c r="C11" s="95"/>
      <c r="D11" s="95"/>
      <c r="E11" s="95"/>
      <c r="F11" s="95"/>
      <c r="G11" s="95"/>
      <c r="H11" s="9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44150485.479100004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-0.4778095163777471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883009.7000258097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4" t="s">
        <v>96</v>
      </c>
      <c r="C19" s="95"/>
      <c r="D19" s="95"/>
      <c r="E19" s="95"/>
      <c r="F19" s="95"/>
      <c r="G19" s="95"/>
      <c r="H19" s="9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44024656.119036809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880493.12238073617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4" t="s">
        <v>97</v>
      </c>
      <c r="C25" s="95"/>
      <c r="D25" s="95"/>
      <c r="E25" s="95"/>
      <c r="F25" s="95"/>
      <c r="G25" s="95"/>
      <c r="H25" s="9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43994103.007690199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109683.08646174001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882075.72188303876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4" t="s">
        <v>100</v>
      </c>
      <c r="C31" s="95"/>
      <c r="D31" s="95"/>
      <c r="E31" s="95"/>
      <c r="F31" s="95"/>
      <c r="G31" s="95"/>
      <c r="H31" s="9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44073178.066602603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881463.56133205211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4" t="s">
        <v>127</v>
      </c>
      <c r="C37" s="95"/>
      <c r="D37" s="95"/>
      <c r="E37" s="95"/>
      <c r="F37" s="95"/>
      <c r="G37" s="95"/>
      <c r="H37" s="9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44042591.281024382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880851.82562048768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128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44012025.722675353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880240.51445350703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KF6gZZdTsY0m6H3gvalcppPfmrQmZZCX4dOxoXKFFu1Ocd6y5F1JRjYOWEntIs+TUjixD/jHDINx7BlCR/J9Q==" saltValue="AzCQqQV8A5IgY7/0BKqrOg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4" t="s">
        <v>98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104948670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955032.897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105813525.75230251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406478.69199705572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1880094.0786641024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110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106165858.79703408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797146.60826630984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1886070.8761994203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107146950.13932426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1943251.5599132332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3098161.7282583453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118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108080083.15840745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3069474.3616987718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129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107079317.79000384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3041052.6252361089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130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106087818.98851366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3012894.0592737882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SYovln33erG1R/+dRu6qd4s1f14zHBzQR7+nY669gnaX0RbLPRXsDb+4IcxM//MUZZpbO+PVRUHq58B6EdjAQ==" saltValue="3xbMZGX02AaC8MvKtelwGQ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7.5717158654086303E-4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1.6766227488574311E-2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1.3093368852829563E-2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8O4maxou/re8vm9vtwfqKu7dlnQtWo5DQGioStFvyq/EukSfKQLVi4KmLPsvATXtJWlZyXC5V4GxGe0NYFtEQ==" saltValue="ah0mBLvt+Ysefg71NIhvh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2019-10-14T12:40:25Z</dcterms:modified>
</cp:coreProperties>
</file>