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yngby-Taarbæk Spildevand AS (S06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23" i="11" l="1"/>
  <c r="E24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5" i="11" l="1"/>
  <c r="C10" i="37" s="1"/>
  <c r="C12" i="37" s="1"/>
  <c r="C13" i="37" s="1"/>
  <c r="C10" i="2" s="1"/>
  <c r="G25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5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<sst xmlns="http://schemas.openxmlformats.org/spreadsheetml/2006/main" count="696" uniqueCount="277">
  <si>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</si>
  <si>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</si>
  <si>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</si>
  <si>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</si>
  <si>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</si>
  <si>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</si>
  <si>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</si>
  <si>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</si>
  <si>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</si>
  <si>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</si>
  <si>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</si>
  <si>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</si>
  <si>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</si>
  <si>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</si>
  <si>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</si>
  <si>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</si>
  <si>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</si>
  <si>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</si>
  <si>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</si>
  <si>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</si>
  <si>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</si>
  <si>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</si>
  <si>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</si>
  <si>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</si>
  <si>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</si>
  <si>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</si>
  <si>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</si>
  <si>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</si>
  <si>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</si>
  <si>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</si>
  <si>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</si>
  <si>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</si>
  <si>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</si>
  <si>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</si>
  <si>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</si>
  <si>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</si>
  <si>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</si>
  <si>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</si>
  <si>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</si>
  <si>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</si>
  <si>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</si>
  <si>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</si>
  <si>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</si>
  <si>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</si>
  <si>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</si>
  <si>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</si>
  <si>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</si>
  <si>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</si>
  <si>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</si>
  <si>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</si>
  <si>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</si>
  <si>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</si>
  <si>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</si>
  <si>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</si>
  <si>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</si>
  <si>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</si>
  <si>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</si>
  <si>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</si>
  <si>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</si>
  <si>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</si>
  <si>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</si>
  <si>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</si>
  <si>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</si>
  <si>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</si>
  <si>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</si>
  <si>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</si>
  <si>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</si>
  <si>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</si>
  <si>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</si>
  <si>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</si>
  <si>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</si>
  <si>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</si>
  <si>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</si>
  <si>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</si>
  <si>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</si>
  <si>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</si>
  <si>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</si>
  <si>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</si>
  <si>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</si>
  <si>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</si>
  <si>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</si>
  <si>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</si>
  <si>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</si>
  <si>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</si>
  <si>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</si>
  <si>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</si>
  <si>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</si>
  <si>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</si>
  <si>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</si>
  <si>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</si>
  <si>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</si>
  <si>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</si>
  <si>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</si>
  <si>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</si>
  <si>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</si>
  <si>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</si>
  <si>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</si>
  <si>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</si>
  <si>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</si>
  <si>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</si>
  <si>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</si>
  <si>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</si>
  <si>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</si>
  <si>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</si>
  <si>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</si>
  <si>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</si>
  <si>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</si>
  <si>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</si>
  <si>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</si>
  <si>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</si>
  <si>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</si>
  <si>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</si>
  <si>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</si>
  <si>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</si>
  <si>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</si>
  <si>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</si>
  <si>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</si>
  <si>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</si>
  <si>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</si>
  <si>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</si>
  <si>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</si>
  <si>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</si>
  <si>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</si>
  <si>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</si>
  <si>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</si>
  <si>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</si>
  <si>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</si>
  <si>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</si>
  <si>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</si>
  <si>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</si>
  <si>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</si>
  <si>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</si>
  <si>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</si>
  <si>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</si>
  <si>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</si>
  <si>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</si>
  <si>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</si>
  <si>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</si>
  <si>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</si>
  <si>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</si>
  <si>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</si>
  <si>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</si>
  <si>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</si>
  <si>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</si>
  <si>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</si>
  <si>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</si>
  <si>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</si>
  <si>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</si>
  <si>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</si>
  <si>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</si>
  <si>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</si>
  <si>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</si>
  <si>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</si>
  <si>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</si>
  <si>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</si>
  <si>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</si>
  <si>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</si>
  <si>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</si>
  <si>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</si>
  <si>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</si>
  <si>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</si>
  <si>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</si>
  <si>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</si>
  <si>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</si>
  <si>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</si>
  <si>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</si>
  <si>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</si>
  <si>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</si>
  <si>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</si>
  <si>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</si>
  <si>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</si>
  <si>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</si>
  <si>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</si>
  <si>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</si>
  <si>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</si>
  <si>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</si>
  <si>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</si>
  <si>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</si>
  <si>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</si>
  <si>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</si>
  <si>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</si>
  <si>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</si>
  <si>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</si>
  <si>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</si>
  <si>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</si>
  <si>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</si>
  <si>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</si>
  <si>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</si>
  <si>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</si>
  <si>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</si>
  <si>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</si>
  <si>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</si>
  <si>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</si>
  <si>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</si>
  <si>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</si>
  <si>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</si>
  <si>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</si>
  <si>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</si>
  <si>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</si>
  <si>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</si>
  <si>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</si>
  <si>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</si>
  <si>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</si>
  <si>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</si>
  <si>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</si>
  <si>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</si>
  <si>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</si>
  <si>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</si>
  <si>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</si>
  <si>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</si>
  <si>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</si>
  <si>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</si>
  <si>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</si>
  <si>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</si>
  <si>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</si>
  <si>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</si>
  <si>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</si>
  <si>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</si>
  <si>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</si>
  <si>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</si>
  <si>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</si>
  <si>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</si>
  <si>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</si>
  <si>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</si>
  <si>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</si>
  <si>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</si>
  <si>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</si>
  <si>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</si>
  <si>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</si>
  <si>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</si>
  <si>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</si>
  <si>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</si>
  <si>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</si>
  <si>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</si>
  <si>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</si>
  <si>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</si>
  <si>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</si>
  <si>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</si>
  <si>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</si>
  <si>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</si>
  <si>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</si>
  <si>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</si>
  <si>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</si>
  <si>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</si>
  <si>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</si>
  <si>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</si>
  <si>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</si>
  <si>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</si>
  <si>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</si>
  <si>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</si>
  <si>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</si>
  <si>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</si>
  <si>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</si>
  <si>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</si>
  <si>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</si>
  <si>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</si>
  <si>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</si>
  <si>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</si>
  <si>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</si>
  <si>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</si>
  <si>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</si>
  <si>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Ejendomsskatter</t>
  </si>
  <si>
    <t>Udvidelse af forsyningsområdet</t>
  </si>
  <si>
    <t>Ingen engangstillæg</t>
  </si>
  <si>
    <t>Jordbassin Klasse B</t>
  </si>
  <si>
    <t>Ø 200 mm &lt; Ledningsnet ≤ Ø 500 mm</t>
  </si>
  <si>
    <t>Ledningsnet ≤ Ø 200 mm</t>
  </si>
  <si>
    <t>Indløb-/udløbsarrangement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</si>
  <si>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</si>
  <si>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</si>
  <si>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</si>
  <si>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</si>
  <si>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Ø 500 mm &lt; Ledningsnet ≤ Ø 800 mm</t>
  </si>
  <si>
    <t>Jordbassin Klasse A</t>
  </si>
  <si>
    <t>Brønde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</si>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</sst>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Df7L/xfLU/CJHLUnDE3+aJEjYr2T2W3oEC9NHk3WZw3seN8odT2x7rbWbbAtkwdJuBt8FHnbloBF/fAc5v6hQ==" saltValue="MS45iRiwU1n+Jp3Iya18T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57393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30044055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559616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30661064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31881009.173927762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4" t="s">
        <v>236</v>
      </c>
      <c r="C17" s="95"/>
      <c r="D17" s="96"/>
      <c r="E17" s="1"/>
      <c r="F17" s="1"/>
    </row>
    <row r="18" spans="1:6" x14ac:dyDescent="0.25">
      <c r="A18" s="1"/>
      <c r="B18" s="53" t="s">
        <v>197</v>
      </c>
      <c r="C18" s="9">
        <v>1048876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1048876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1048876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1048876</v>
      </c>
      <c r="D21" s="14" t="s">
        <v>3</v>
      </c>
      <c r="E21" s="1"/>
      <c r="F21" s="1"/>
    </row>
    <row r="22" spans="1:6" x14ac:dyDescent="0.25">
      <c r="A22" s="1"/>
      <c r="B22" s="94"/>
      <c r="C22" s="95"/>
      <c r="D22" s="9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4" t="s">
        <v>196</v>
      </c>
      <c r="C25" s="95"/>
      <c r="D25" s="96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4"/>
      <c r="C30" s="95"/>
      <c r="D30" s="9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NqYyIeS8ve3iMihU7VkvUwkKkrtSKg0WoXDpFRI+6xFyXpF1urKl9cnATmPp6pC1Ol2DGU7VJTBAGogVWz7oRA==" saltValue="VKQaFUifN7i6C8gPezok4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57220925.343031675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65176927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-7956001.6569683254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63024419.133499436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65663965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-2639545.8665005639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-10595547.523468889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-5297773.7617344446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co/0MewGCQ5hwaGShqnHK/STVXGpspSbu1CN4iiCvdojNwIdhu+ezHL3DztEjL6I2LxbaOUfiVgykgjnLIzoBQ==" saltValue="IpKp0G1ElOW2gK7WxxqXT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8733.233999490767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8733.233999490767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v9H+uHRlggFy6j05+zcQuEpQuMl0IUEzzYI+ELUwgFSysWvigr+sy7mWSBgBCXh/UVjAFKSMYZ9g9nOUy/2Tg==" saltValue="rtmUd35OQL6/cRFQ2tfOD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>
        <v>50</v>
      </c>
      <c r="D10" s="9">
        <v>483619.1</v>
      </c>
      <c r="E10" s="9">
        <f>IFERROR(D10/C10,0)</f>
        <v>9672.3819999999996</v>
      </c>
      <c r="F10" s="9">
        <v>0</v>
      </c>
      <c r="G10" s="9">
        <v>17604</v>
      </c>
      <c r="H10" s="14" t="s">
        <v>3</v>
      </c>
      <c r="I10" s="1"/>
    </row>
    <row r="11" spans="1:9" ht="26.25" x14ac:dyDescent="0.25">
      <c r="A11" s="1"/>
      <c r="B11" s="55" t="s">
        <v>265</v>
      </c>
      <c r="C11" s="56">
        <v>75</v>
      </c>
      <c r="D11" s="9">
        <v>2780002.44</v>
      </c>
      <c r="E11" s="9">
        <f t="shared" ref="E11:E22" si="0">IFERROR(D11/C11,0)</f>
        <v>37066.699200000003</v>
      </c>
      <c r="F11" s="9">
        <v>0</v>
      </c>
      <c r="G11" s="9">
        <v>101192</v>
      </c>
      <c r="H11" s="14" t="s">
        <v>3</v>
      </c>
      <c r="I11" s="1"/>
    </row>
    <row r="12" spans="1:9" x14ac:dyDescent="0.25">
      <c r="A12" s="1"/>
      <c r="B12" s="55" t="s">
        <v>266</v>
      </c>
      <c r="C12" s="56">
        <v>75</v>
      </c>
      <c r="D12" s="9">
        <v>58233.39</v>
      </c>
      <c r="E12" s="9">
        <f t="shared" si="0"/>
        <v>776.4452</v>
      </c>
      <c r="F12" s="9">
        <v>0</v>
      </c>
      <c r="G12" s="9">
        <v>2120</v>
      </c>
      <c r="H12" s="14" t="s">
        <v>3</v>
      </c>
      <c r="I12" s="1"/>
    </row>
    <row r="13" spans="1:9" ht="26.25" x14ac:dyDescent="0.25">
      <c r="A13" s="1"/>
      <c r="B13" s="55" t="s">
        <v>265</v>
      </c>
      <c r="C13" s="56">
        <v>75</v>
      </c>
      <c r="D13" s="9">
        <v>58233.39</v>
      </c>
      <c r="E13" s="9">
        <f t="shared" si="0"/>
        <v>776.4452</v>
      </c>
      <c r="F13" s="9">
        <v>0</v>
      </c>
      <c r="G13" s="9">
        <v>2120</v>
      </c>
      <c r="H13" s="14" t="s">
        <v>3</v>
      </c>
      <c r="I13" s="1"/>
    </row>
    <row r="14" spans="1:9" x14ac:dyDescent="0.25">
      <c r="A14" s="1"/>
      <c r="B14" s="55" t="s">
        <v>267</v>
      </c>
      <c r="C14" s="56">
        <v>75</v>
      </c>
      <c r="D14" s="9">
        <v>512280.06</v>
      </c>
      <c r="E14" s="9">
        <f t="shared" si="0"/>
        <v>6830.4008000000003</v>
      </c>
      <c r="F14" s="9">
        <v>0</v>
      </c>
      <c r="G14" s="9">
        <v>18647</v>
      </c>
      <c r="H14" s="14" t="s">
        <v>3</v>
      </c>
      <c r="I14" s="1"/>
    </row>
    <row r="15" spans="1:9" x14ac:dyDescent="0.25">
      <c r="A15" s="1"/>
      <c r="B15" s="55" t="s">
        <v>264</v>
      </c>
      <c r="C15" s="56">
        <v>50</v>
      </c>
      <c r="D15" s="9">
        <v>2049120.25</v>
      </c>
      <c r="E15" s="9">
        <f t="shared" si="0"/>
        <v>40982.404999999999</v>
      </c>
      <c r="F15" s="9">
        <v>0</v>
      </c>
      <c r="G15" s="9">
        <v>74588</v>
      </c>
      <c r="H15" s="14" t="s">
        <v>3</v>
      </c>
      <c r="I15" s="1"/>
    </row>
    <row r="16" spans="1:9" x14ac:dyDescent="0.25">
      <c r="A16" s="1"/>
      <c r="B16" s="55" t="s">
        <v>268</v>
      </c>
      <c r="C16" s="56">
        <v>50</v>
      </c>
      <c r="D16" s="9">
        <v>400451.65</v>
      </c>
      <c r="E16" s="9">
        <f t="shared" si="0"/>
        <v>8009.0330000000004</v>
      </c>
      <c r="F16" s="9">
        <v>0</v>
      </c>
      <c r="G16" s="9">
        <v>14576</v>
      </c>
      <c r="H16" s="14" t="s">
        <v>3</v>
      </c>
      <c r="I16" s="1"/>
    </row>
    <row r="17" spans="1:9" ht="26.25" x14ac:dyDescent="0.25">
      <c r="A17" s="1"/>
      <c r="B17" s="55" t="s">
        <v>269</v>
      </c>
      <c r="C17" s="56">
        <v>50</v>
      </c>
      <c r="D17" s="9">
        <v>1887843.51</v>
      </c>
      <c r="E17" s="9">
        <f t="shared" si="0"/>
        <v>37756.870199999998</v>
      </c>
      <c r="F17" s="9">
        <v>0</v>
      </c>
      <c r="G17" s="9">
        <v>68718</v>
      </c>
      <c r="H17" s="14" t="s">
        <v>3</v>
      </c>
      <c r="I17" s="1"/>
    </row>
    <row r="18" spans="1:9" ht="26.25" x14ac:dyDescent="0.25">
      <c r="A18" s="1"/>
      <c r="B18" s="55" t="s">
        <v>270</v>
      </c>
      <c r="C18" s="56">
        <v>50</v>
      </c>
      <c r="D18" s="9">
        <v>543470.1</v>
      </c>
      <c r="E18" s="9">
        <f t="shared" si="0"/>
        <v>10869.402</v>
      </c>
      <c r="F18" s="9">
        <v>0</v>
      </c>
      <c r="G18" s="9">
        <v>19782</v>
      </c>
      <c r="H18" s="14" t="s">
        <v>3</v>
      </c>
      <c r="I18" s="1"/>
    </row>
    <row r="19" spans="1:9" ht="26.25" x14ac:dyDescent="0.25">
      <c r="A19" s="1"/>
      <c r="B19" s="55" t="s">
        <v>271</v>
      </c>
      <c r="C19" s="56">
        <v>50</v>
      </c>
      <c r="D19" s="9">
        <v>28603.69</v>
      </c>
      <c r="E19" s="9">
        <f t="shared" si="0"/>
        <v>572.07380000000001</v>
      </c>
      <c r="F19" s="9">
        <v>0</v>
      </c>
      <c r="G19" s="9">
        <v>1041</v>
      </c>
      <c r="H19" s="14" t="s">
        <v>3</v>
      </c>
      <c r="I19" s="1"/>
    </row>
    <row r="20" spans="1:9" ht="26.25" x14ac:dyDescent="0.25">
      <c r="A20" s="1"/>
      <c r="B20" s="55" t="s">
        <v>265</v>
      </c>
      <c r="C20" s="56">
        <v>75</v>
      </c>
      <c r="D20" s="9">
        <v>85790.080000000002</v>
      </c>
      <c r="E20" s="9">
        <f t="shared" si="0"/>
        <v>1143.8677333333333</v>
      </c>
      <c r="F20" s="9">
        <v>0</v>
      </c>
      <c r="G20" s="9">
        <v>3123</v>
      </c>
      <c r="H20" s="14" t="s">
        <v>3</v>
      </c>
      <c r="I20" s="1"/>
    </row>
    <row r="21" spans="1:9" ht="26.25" x14ac:dyDescent="0.25">
      <c r="A21" s="1"/>
      <c r="B21" s="55" t="s">
        <v>272</v>
      </c>
      <c r="C21" s="56">
        <v>75</v>
      </c>
      <c r="D21" s="9">
        <v>772110.68</v>
      </c>
      <c r="E21" s="9">
        <f t="shared" si="0"/>
        <v>10294.809066666667</v>
      </c>
      <c r="F21" s="9">
        <v>0</v>
      </c>
      <c r="G21" s="9">
        <v>28105</v>
      </c>
      <c r="H21" s="14" t="s">
        <v>3</v>
      </c>
      <c r="I21" s="1"/>
    </row>
    <row r="22" spans="1:9" x14ac:dyDescent="0.25">
      <c r="A22" s="1"/>
      <c r="B22" s="55" t="s">
        <v>273</v>
      </c>
      <c r="C22" s="56">
        <v>50</v>
      </c>
      <c r="D22" s="9">
        <v>101449.39</v>
      </c>
      <c r="E22" s="9">
        <f t="shared" si="0"/>
        <v>2028.9877999999999</v>
      </c>
      <c r="F22" s="9">
        <v>0</v>
      </c>
      <c r="G22" s="9">
        <v>3693</v>
      </c>
      <c r="H22" s="14" t="s">
        <v>3</v>
      </c>
      <c r="I22" s="1"/>
    </row>
    <row r="23" spans="1:9" ht="26.25" x14ac:dyDescent="0.25">
      <c r="A23" s="1"/>
      <c r="B23" s="55" t="s">
        <v>272</v>
      </c>
      <c r="C23" s="56">
        <v>75</v>
      </c>
      <c r="D23" s="9">
        <v>3305315.19</v>
      </c>
      <c r="E23" s="9">
        <f t="shared" ref="E23:E24" si="1">IFERROR(D23/C23,0)</f>
        <v>44070.869200000001</v>
      </c>
      <c r="F23" s="9">
        <v>0</v>
      </c>
      <c r="G23" s="9">
        <v>120313</v>
      </c>
      <c r="H23" s="14" t="s">
        <v>3</v>
      </c>
      <c r="I23" s="1"/>
    </row>
    <row r="24" spans="1:9" x14ac:dyDescent="0.25">
      <c r="A24" s="1"/>
      <c r="B24" s="55" t="s">
        <v>274</v>
      </c>
      <c r="C24" s="56">
        <v>75</v>
      </c>
      <c r="D24" s="9">
        <v>67455.41</v>
      </c>
      <c r="E24" s="9">
        <f t="shared" si="1"/>
        <v>899.40546666666671</v>
      </c>
      <c r="F24" s="9">
        <v>0</v>
      </c>
      <c r="G24" s="9">
        <v>2455</v>
      </c>
      <c r="H24" s="14" t="s">
        <v>3</v>
      </c>
      <c r="I24" s="1"/>
    </row>
    <row r="25" spans="1:9" x14ac:dyDescent="0.25">
      <c r="A25" s="1"/>
      <c r="B25" s="94" t="s">
        <v>255</v>
      </c>
      <c r="C25" s="95"/>
      <c r="D25" s="96"/>
      <c r="E25" s="12">
        <f>SUM(E10:E24)</f>
        <v>211750.09566666669</v>
      </c>
      <c r="F25" s="12">
        <f>SUM(F10:F24)</f>
        <v>0</v>
      </c>
      <c r="G25" s="12">
        <f>SUM(G10:G24)</f>
        <v>478077</v>
      </c>
      <c r="H25" s="13" t="s">
        <v>3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algorithmName="SHA-512" hashValue="mC31yW8htwb+UzBMV8QeiCYeVDSht8K+f1Q02TBPzI4XYY4rVL31I6jB8uu+OOnTK7WLO9ygizm3/iB2kesp6g==" saltValue="bJU7z3VE4Lgrk7KROhrOXw==" spinCount="100000" sheet="1" objects="1" scenarios="1"/>
  <mergeCells count="3">
    <mergeCell ref="B3:H4"/>
    <mergeCell ref="B25:D2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275</v>
      </c>
      <c r="C10" s="24">
        <f>'Fane 9. Anlægsprojekter'!F25</f>
        <v>0</v>
      </c>
      <c r="D10" s="14" t="s">
        <v>3</v>
      </c>
      <c r="E10" s="9">
        <f>SUM('Fane 9. Anlægsprojekter'!E25,'Fane 9. Anlægsprojekter'!G25)</f>
        <v>689827.09566666675</v>
      </c>
      <c r="F10" s="14" t="s">
        <v>3</v>
      </c>
      <c r="G10" s="1"/>
    </row>
    <row r="11" spans="1:7" x14ac:dyDescent="0.25">
      <c r="A11" s="1"/>
      <c r="B11" s="57" t="s">
        <v>262</v>
      </c>
      <c r="C11" s="24">
        <v>15782</v>
      </c>
      <c r="D11" s="14" t="s">
        <v>3</v>
      </c>
      <c r="E11" s="9">
        <v>139669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15782</v>
      </c>
      <c r="D12" s="13" t="s">
        <v>3</v>
      </c>
      <c r="E12" s="12">
        <f>SUM(E10:E11)</f>
        <v>829496.09566666675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16092.905400000001</v>
      </c>
      <c r="D13" s="13" t="s">
        <v>3</v>
      </c>
      <c r="E13" s="12">
        <f>E12*(1+'Fane 15. Nøgletal'!C12)</f>
        <v>845837.16875130008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hIOaPvw/3u9I+V4BgbKGzCoqD7vg9hRQiCrzIp6VrG7GmwQqLgOiMRSoQ8n/bAdKqW+s7lB0O2SKwXK10gV0kg==" saltValue="loYFXa1ZxJKeKTiWCZeW8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WitzYK7Eeym0FLdkaePcBsnRvoNu1XtOeoi+MQ1Obr5r2AikKRlrdGrZxbPfVIKpu5nDJDs1zgXzgA0/63Izg==" saltValue="CFYFd1O3eLN5ZlNdXF/hc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iQgya/6x1S//dnr6keK4fgVM/4aq6F9Rli8R5VF0+ydWBBr5cqrvGmTB9106YFacyxUgCw22dfBctdbgZ9TxQ==" saltValue="LDFXqj1IA5dlkdz0H7hR4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ggdvGBgy2nhZ0kDr39AvK7I9ZI4c29JNUQKuwkfISVLcZLBIvVZXUg5B7TRCAyWxOQJz4aYFP0uYEg279Pxnw==" saltValue="7r8znB5bt5N+CnVcWKSHG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86j2sjvsRlYdEJqqTRDY7C6FL8l4nSe/R7rdPrnh4emuZ2hhk9Z0folMEufHhF0jZymsJ0F0bEeiIbMC/tuTQ==" saltValue="uZH8yz4OWi/gR5rsebRc6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75380171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-67584438.486772478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7795732.5132275224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-7795732.5132275224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V9Y2DnylgPsjlPNk7s+vgaNvpgrAdHK/6GJ9WWzbkaZv96NLRiJkjqWamXWXqUEraEGnEQee2kPc4dROrsflQ==" saltValue="6bVXXacfdXERSTe/b3bWO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44991531.880106062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16092.905400000001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845837.16875130008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903313.20049886999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-671591.06373630709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-259162.21986851309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-988197.20826793695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44837824.662883483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32929885.173927762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-7795732.5132275224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-5297773.7617344446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8733.233999490767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64682936.795848772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Q0onum0Wx2Uarj0X7JfiL0LgDlShwPwoXkFyXmvm+CvPRMusnRlU9jWhAmUvSDTInL2ZMR1VaovIVXJw2SxwA==" saltValue="tZugWoG8zU7nevDwc0XK2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FeV7fXKGKCwNyXXOwr2tFnNnCSDRC4+Wa/eqhpen8GzkggezVkYJ7Naee3ocNyI6UwwyIGa9Q3J107Y+PaF/Bg==" saltValue="wAzYk1TbsdQikPMsKcqKw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44837824.662883483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883305.14585880458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-656715.56906668993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-258982.36128792434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-979047.01598192414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43826384.862405747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33557941.054654136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-5297773.7617344446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72086552.155325443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Bdx/c7tRkcrNpW2AXTCNNYBjKJpQI0G+i/uBGUOvWzVVnqDB6xq22+qebFlHqqNcqFTWy6H4lZWwEF894pRrg==" saltValue="6zVTEcBdLbE+omYXd/E3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43826384.862405747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863379.78178939316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-641901.5527949041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-258802.62752919056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-969981.54971837986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42819078.914152667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34198369.636230826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77017448.550383493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1kFeMPo0UNnhVHzxXgtdT7TwkE0DQUSFR+Qbsw/1H/00Irxt+LSAkp8EHzUkvOnPG8QLpWgDBeFpO+UbxR9x+g==" saltValue="WPwgnzOfbmjsIV1Qml1a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276</v>
      </c>
      <c r="C9" s="7">
        <f>'Fane 2.3. Økonomisk ramme 2022'!C16</f>
        <v>42819078.914152667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843535.85460880748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-627148.08283946081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-258623.01850568529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-961000.02495839365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41815843.642457932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34851414.660864577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76667258.303322509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anChfZjoTAIpqzfjt132duKWI+Asi5NfNsnMjmAsV3DiCPwYZ7nzKXihKv5Idw0FVVVc/FRVvwtB4+x63CTcQ==" saltValue="wdn+beG5o+GeLmOw4kNr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43056662.591016039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2376261.4129999997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793650.4132224808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-398541.36600893305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-259013.77671682695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-577487.39440670738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44991531.880106062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34916461.993656389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-264947.92399596795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-7795732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71847313.949766487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7aZQkraLAhZZaKE3WQlllW8GoRYZ3j5ZtKOxZFdl0fg11btWWdPt/1OfUdV3jM+h6pU6CbSSrHlgIw/FcqiLQ==" saltValue="a4VyCBE8obiScai8fEIFg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13024824.541591074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260496.49083182149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12987703.79164754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259754.07583295082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12950688.835841347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259013.77671682695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12941701.057789274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16409.935636380003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259162.21986851309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12949118.064396217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258982.36128792434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12940131.376459528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258802.62752919056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12931150.925284265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258623.01850568529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pke9dNSvq2wlQryhfc7DRjYq0aNA1WdfGl9D6gtEMYFC6DVSGPp2ngWbzT55WxShTm17Qgp5kwFQ6RVSJuk3g==" saltValue="B4YNUDpPryJduTX/EnVdl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29307753.380379353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266700.55576145212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29549271.249048714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1905437.2743868683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556748.34086480981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31438674.485765763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2416420.2308796993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577487.39440670738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33933176.186486863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862500.16097570071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988197.20826793695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34473486.478236765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979047.01598192414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34154279.919661261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969981.54971837986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33838029.04783076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961000.02495839365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6gL44+bnNsiR4AwV3XrcZFpRRp0fMOeI1fSXeE/cctVDfCSfDunLWAi+JmGUzxdk28G/AJCIkVlkjvXqGGc5w==" saltValue="3G9Yoq8E1M+/E5/ENWv37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4.3578256948228851E-3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8.6214773868320965E-3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1.4363502647765281E-2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dQ9ZioL7RQ/M4RA7ftXLarzGSsglYFoM0Ka1Yf5XlRToa2AMMiHPWLTElsXmwSZMRwdWWA7vzabdf92fDeNhQ==" saltValue="NucDsLr6YuBwo5PpAxNx/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2019-10-14T12:41:32Z</dcterms:modified>
</cp:coreProperties>
</file>