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ølleåværket AS (S06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4" i="11" l="1"/>
  <c r="E13" i="11"/>
  <c r="E12" i="11"/>
  <c r="E11" i="11"/>
  <c r="E19" i="40" l="1"/>
  <c r="E16" i="40" l="1"/>
  <c r="E12" i="40"/>
  <c r="E15" i="11" l="1"/>
  <c r="E16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7" i="11" l="1"/>
  <c r="C10" i="37" s="1"/>
  <c r="C11" i="37" s="1"/>
  <c r="C12" i="37" s="1"/>
  <c r="C10" i="2" s="1"/>
  <c r="G17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7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<sst xmlns="http://schemas.openxmlformats.org/spreadsheetml/2006/main" count="680" uniqueCount="272">
  <si>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</si>
  <si>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</si>
  <si>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</si>
  <si>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</si>
  <si>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</si>
  <si>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</si>
  <si>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</si>
  <si>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</si>
  <si>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</si>
  <si>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</si>
  <si>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</si>
  <si>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</si>
  <si>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</si>
  <si>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</si>
  <si>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</si>
  <si>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</si>
  <si>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</si>
  <si>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</si>
  <si>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</si>
  <si>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</si>
  <si>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</si>
  <si>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</si>
  <si>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</si>
  <si>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</si>
  <si>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</si>
  <si>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</si>
  <si>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</si>
  <si>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</si>
  <si>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</si>
  <si>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</si>
  <si>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</si>
  <si>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</si>
  <si>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</si>
  <si>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</si>
  <si>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</si>
  <si>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</si>
  <si>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</si>
  <si>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</si>
  <si>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</si>
  <si>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</si>
  <si>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</si>
  <si>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</si>
  <si>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</si>
  <si>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</si>
  <si>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</si>
  <si>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</si>
  <si>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</si>
  <si>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</si>
  <si>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</si>
  <si>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</si>
  <si>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</si>
  <si>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</si>
  <si>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</si>
  <si>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</si>
  <si>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</si>
  <si>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</si>
  <si>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</si>
  <si>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</si>
  <si>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</si>
  <si>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</si>
  <si>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</si>
  <si>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</si>
  <si>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</si>
  <si>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</si>
  <si>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</si>
  <si>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</si>
  <si>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</si>
  <si>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</si>
  <si>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</si>
  <si>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</si>
  <si>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</si>
  <si>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</si>
  <si>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</si>
  <si>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</si>
  <si>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</si>
  <si>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</si>
  <si>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</si>
  <si>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</si>
  <si>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</si>
  <si>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</si>
  <si>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</si>
  <si>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</si>
  <si>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</si>
  <si>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</si>
  <si>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</si>
  <si>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</si>
  <si>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</si>
  <si>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</si>
  <si>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</si>
  <si>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</si>
  <si>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</si>
  <si>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</si>
  <si>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</si>
  <si>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</si>
  <si>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</si>
  <si>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</si>
  <si>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</si>
  <si>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</si>
  <si>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</si>
  <si>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</si>
  <si>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</si>
  <si>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</si>
  <si>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</si>
  <si>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</si>
  <si>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</si>
  <si>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</si>
  <si>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</si>
  <si>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</si>
  <si>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</si>
  <si>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</si>
  <si>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</si>
  <si>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</si>
  <si>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</si>
  <si>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</si>
  <si>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</si>
  <si>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</si>
  <si>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</si>
  <si>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</si>
  <si>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</si>
  <si>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</si>
  <si>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</si>
  <si>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</si>
  <si>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</si>
  <si>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</si>
  <si>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</si>
  <si>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</si>
  <si>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</si>
  <si>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</si>
  <si>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</si>
  <si>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</si>
  <si>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</si>
  <si>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</si>
  <si>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</si>
  <si>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</si>
  <si>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</si>
  <si>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</si>
  <si>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</si>
  <si>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</si>
  <si>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</si>
  <si>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</si>
  <si>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</si>
  <si>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</si>
  <si>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</si>
  <si>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</si>
  <si>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</si>
  <si>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</si>
  <si>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</si>
  <si>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</si>
  <si>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</si>
  <si>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</si>
  <si>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</si>
  <si>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</si>
  <si>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</si>
  <si>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</si>
  <si>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</si>
  <si>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</si>
  <si>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</si>
  <si>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</si>
  <si>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</si>
  <si>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</si>
  <si>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</si>
  <si>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</si>
  <si>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</si>
  <si>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</si>
  <si>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</si>
  <si>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</si>
  <si>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</si>
  <si>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</si>
  <si>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</si>
  <si>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</si>
  <si>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</si>
  <si>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</si>
  <si>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</si>
  <si>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</si>
  <si>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</si>
  <si>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</si>
  <si>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</si>
  <si>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</si>
  <si>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</si>
  <si>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</si>
  <si>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</si>
  <si>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</si>
  <si>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</si>
  <si>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</si>
  <si>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</si>
  <si>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</si>
  <si>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</si>
  <si>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</si>
  <si>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</si>
  <si>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</si>
  <si>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</si>
  <si>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</si>
  <si>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</si>
  <si>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</si>
  <si>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</si>
  <si>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</si>
  <si>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</si>
  <si>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</si>
  <si>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</si>
  <si>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</si>
  <si>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</si>
  <si>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</si>
  <si>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</si>
  <si>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</si>
  <si>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</si>
  <si>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</si>
  <si>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</si>
  <si>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</si>
  <si>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</si>
  <si>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</si>
  <si>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</si>
  <si>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</si>
  <si>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</si>
  <si>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</si>
  <si>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</si>
  <si>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</si>
  <si>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</si>
  <si>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</si>
  <si>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</si>
  <si>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</si>
  <si>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</si>
  <si>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</si>
  <si>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</si>
  <si>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</si>
  <si>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</si>
  <si>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</si>
  <si>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</si>
  <si>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</si>
  <si>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</si>
  <si>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</si>
  <si>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</si>
  <si>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</si>
  <si>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</si>
  <si>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</si>
  <si>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</si>
  <si>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</si>
  <si>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</si>
  <si>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</si>
  <si>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</si>
  <si>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</si>
  <si>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</si>
  <si>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</si>
  <si>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</si>
  <si>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</si>
  <si>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</si>
  <si>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</si>
  <si>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</si>
  <si>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</si>
  <si>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</si>
  <si>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</si>
  <si>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</si>
  <si>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</si>
  <si>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</si>
  <si>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</si>
  <si>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</si>
  <si>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</si>
  <si>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</si>
  <si>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</si>
  <si>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</si>
  <si>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</si>
  <si>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</si>
  <si>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</si>
  <si>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</si>
  <si>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</si>
  <si>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Rådnetanke, slam, Konstruktioner</t>
  </si>
  <si>
    <t>Rådnetanke, slam, Mek/EL</t>
  </si>
  <si>
    <t>Forklaring, Konstruktioner</t>
  </si>
  <si>
    <t>Forklaring, Mek/EL</t>
  </si>
  <si>
    <t>Forklaring, SRO</t>
  </si>
  <si>
    <t>Anlægsprojekter igangsat senest 1. marts 2016</t>
  </si>
  <si>
    <t>Videreførte omkostninger fra den økonomiske ramme for 2022</t>
  </si>
  <si>
    <t>Biogasafgift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</si>
</sst>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KBVOpmURZWJx8GTzUKDkgCy+BXhveJ+3MBrNRTnNuIb4T+rL8K4XX+G1aEuxhR6ipAuMv3iOZSw1LMHUbX2ehw==" saltValue="xnPWuNhUqmHJXXrDZbq32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4" t="s">
        <v>259</v>
      </c>
      <c r="C10" s="9">
        <v>2881713</v>
      </c>
      <c r="D10" s="14" t="s">
        <v>3</v>
      </c>
      <c r="E10" s="1"/>
      <c r="F10" s="1"/>
    </row>
    <row r="11" spans="1:6" x14ac:dyDescent="0.25">
      <c r="A11" s="1"/>
      <c r="B11" s="54" t="s">
        <v>271</v>
      </c>
      <c r="C11" s="9">
        <v>10965</v>
      </c>
      <c r="D11" s="14"/>
      <c r="E11" s="1"/>
      <c r="F11" s="1"/>
    </row>
    <row r="12" spans="1:6" x14ac:dyDescent="0.25">
      <c r="A12" s="1"/>
      <c r="B12" s="54" t="s">
        <v>260</v>
      </c>
      <c r="C12" s="9">
        <v>86283</v>
      </c>
      <c r="D12" s="14" t="s">
        <v>3</v>
      </c>
      <c r="E12" s="1"/>
      <c r="F12" s="1"/>
    </row>
    <row r="13" spans="1:6" ht="26.25" x14ac:dyDescent="0.25">
      <c r="A13" s="1"/>
      <c r="B13" s="35" t="s">
        <v>261</v>
      </c>
      <c r="C13" s="9">
        <v>303424</v>
      </c>
      <c r="D13" s="14" t="s">
        <v>3</v>
      </c>
      <c r="E13" s="1"/>
      <c r="F13" s="1"/>
    </row>
    <row r="14" spans="1:6" x14ac:dyDescent="0.25">
      <c r="A14" s="1"/>
      <c r="B14" s="54" t="s">
        <v>262</v>
      </c>
      <c r="C14" s="9">
        <v>838113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4120498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4284444.7452688199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3" t="s">
        <v>236</v>
      </c>
      <c r="C19" s="84"/>
      <c r="D19" s="85"/>
      <c r="E19" s="1"/>
      <c r="F19" s="1"/>
    </row>
    <row r="20" spans="1:6" x14ac:dyDescent="0.25">
      <c r="A20" s="1"/>
      <c r="B20" s="54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3"/>
      <c r="C24" s="84"/>
      <c r="D24" s="8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3" t="s">
        <v>196</v>
      </c>
      <c r="C27" s="84"/>
      <c r="D27" s="85"/>
      <c r="E27" s="1"/>
      <c r="F27" s="1"/>
    </row>
    <row r="28" spans="1:6" x14ac:dyDescent="0.25">
      <c r="A28" s="1"/>
      <c r="B28" s="54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3"/>
      <c r="C32" s="84"/>
      <c r="D32" s="8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ZC+ER+oE/BP/27hwJoXoj3BQr5Bm+lEdWfymgfwrvqZ8jERkzj9OJOxaoI308VteF/OFhPDMqFMzfPATmEEGOQ==" saltValue="OfDdg8z6YfkvzmFMH/87b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62227013.782550141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61018440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191704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1400277.7825501412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57001745.64356076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57088943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-87197.356439240277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3fccTxWNw7BRCXW7uGxb1agwMkt2Yg8Y+Vhc4xUnSg+qGUPOScRvM5sBr45JrLDmbo6Cbs7cAvvKlxamgtNKw==" saltValue="EovIZEEO9Na7JumsMk070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pVDJX/lpa0vUXaKZHZr5M8P6MKZxnMkn9+7rtIPyStUeFcGa6znpx4l4i8sU6sQNduhSUYrP2w3sPNDDm/oAQ==" saltValue="RENJJSGs4ygGFzzV473Rp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6" t="s">
        <v>264</v>
      </c>
      <c r="C10" s="45">
        <v>60</v>
      </c>
      <c r="D10" s="9">
        <v>4201863.49</v>
      </c>
      <c r="E10" s="9">
        <f>IFERROR(D10/C10,0)</f>
        <v>70031.058166666669</v>
      </c>
      <c r="F10" s="9">
        <v>0</v>
      </c>
      <c r="G10" s="9">
        <v>117553.2</v>
      </c>
      <c r="H10" s="14" t="s">
        <v>3</v>
      </c>
      <c r="I10" s="1"/>
    </row>
    <row r="11" spans="1:9" x14ac:dyDescent="0.25">
      <c r="A11" s="1"/>
      <c r="B11" s="56" t="s">
        <v>265</v>
      </c>
      <c r="C11" s="45">
        <v>20</v>
      </c>
      <c r="D11" s="9">
        <v>1634058.03</v>
      </c>
      <c r="E11" s="9">
        <f t="shared" ref="E11:E14" si="0">IFERROR(D11/C11,0)</f>
        <v>81702.901500000007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266</v>
      </c>
      <c r="C12" s="45">
        <v>60</v>
      </c>
      <c r="D12" s="9">
        <v>6901176.2699999996</v>
      </c>
      <c r="E12" s="9">
        <f t="shared" si="0"/>
        <v>115019.60449999999</v>
      </c>
      <c r="F12" s="9">
        <v>0</v>
      </c>
      <c r="G12" s="9">
        <v>246979.3</v>
      </c>
      <c r="H12" s="14" t="s">
        <v>3</v>
      </c>
      <c r="I12" s="1"/>
    </row>
    <row r="13" spans="1:9" x14ac:dyDescent="0.25">
      <c r="A13" s="1"/>
      <c r="B13" s="56" t="s">
        <v>267</v>
      </c>
      <c r="C13" s="45">
        <v>20</v>
      </c>
      <c r="D13" s="9">
        <v>13384099.42</v>
      </c>
      <c r="E13" s="9">
        <f t="shared" si="0"/>
        <v>669204.97100000002</v>
      </c>
      <c r="F13" s="9">
        <v>0</v>
      </c>
      <c r="G13" s="9">
        <v>478990.15</v>
      </c>
      <c r="H13" s="14" t="s">
        <v>3</v>
      </c>
      <c r="I13" s="1"/>
    </row>
    <row r="14" spans="1:9" x14ac:dyDescent="0.25">
      <c r="A14" s="1"/>
      <c r="B14" s="56" t="s">
        <v>268</v>
      </c>
      <c r="C14" s="45">
        <v>10</v>
      </c>
      <c r="D14" s="9">
        <v>627379.66</v>
      </c>
      <c r="E14" s="9">
        <f t="shared" si="0"/>
        <v>62737.966</v>
      </c>
      <c r="F14" s="9">
        <v>0</v>
      </c>
      <c r="G14" s="9">
        <v>22452.66</v>
      </c>
      <c r="H14" s="14" t="s">
        <v>3</v>
      </c>
      <c r="I14" s="1"/>
    </row>
    <row r="15" spans="1:9" x14ac:dyDescent="0.25">
      <c r="A15" s="1"/>
      <c r="B15" s="56" t="s">
        <v>266</v>
      </c>
      <c r="C15" s="45">
        <v>60</v>
      </c>
      <c r="D15" s="9">
        <v>1756988.37</v>
      </c>
      <c r="E15" s="9">
        <f t="shared" ref="E15:E16" si="1">IFERROR(D15/C15,0)</f>
        <v>29283.139500000001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267</v>
      </c>
      <c r="C16" s="45">
        <v>20</v>
      </c>
      <c r="D16" s="9">
        <v>5270965.0999999996</v>
      </c>
      <c r="E16" s="9">
        <f t="shared" si="1"/>
        <v>263548.255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83" t="s">
        <v>255</v>
      </c>
      <c r="C17" s="84"/>
      <c r="D17" s="85"/>
      <c r="E17" s="12">
        <f>SUM(E10:E16)</f>
        <v>1291527.8956666668</v>
      </c>
      <c r="F17" s="12">
        <f>SUM(F10:F16)</f>
        <v>0</v>
      </c>
      <c r="G17" s="12">
        <f>SUM(G10:G16)</f>
        <v>865975.31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2rMHQ4uJoIdT5QGvJeCFlzGZbBU4uYEj1+qOFmpFsFIr408gBAKRfFLN7NX32Fr9Q3DkjMYS3TT5xcLljOMP9A==" saltValue="jwdUOpXsQ/CIWzAS4QaOpw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269</v>
      </c>
      <c r="C10" s="24">
        <f>'Fane 9. Anlægsprojekter'!F17</f>
        <v>0</v>
      </c>
      <c r="D10" s="14" t="s">
        <v>3</v>
      </c>
      <c r="E10" s="9">
        <f>SUM('Fane 9. Anlægsprojekter'!E17,'Fane 9. Anlægsprojekter'!G17)</f>
        <v>2157503.2056666669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2157503.2056666669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2200006.0188183002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YDOr11x2BMi9WpKg1XFhbPP4bSi5zZRhVCvzu46BhXEopAAJ3TZUInJE+2SECcTbxB8MgEpXV4U1aM/DV2ZcA==" saltValue="6S6w5AsSK+OsTXZlfNRH5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2" t="s">
        <v>25</v>
      </c>
      <c r="C9" s="52" t="s">
        <v>16</v>
      </c>
      <c r="D9" s="53"/>
      <c r="E9" s="52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2" t="s">
        <v>25</v>
      </c>
      <c r="C17" s="52" t="s">
        <v>16</v>
      </c>
      <c r="D17" s="53"/>
      <c r="E17" s="52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2" t="s">
        <v>25</v>
      </c>
      <c r="C25" s="52" t="s">
        <v>16</v>
      </c>
      <c r="D25" s="53"/>
      <c r="E25" s="52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2" t="s">
        <v>25</v>
      </c>
      <c r="C33" s="52" t="s">
        <v>16</v>
      </c>
      <c r="D33" s="53"/>
      <c r="E33" s="52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mfT8dv456gqRo/l8t9RQaig0eY3PBXJe/z2mFssOiYMEkp85Qy4DFUYyAJDKwV5zJH1KN1maLyuduPAwOqQ+Q==" saltValue="afr7Sa+lpcEW9puzA4qMU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EwDqiU6J+v7jSeIH5EA2/XTLbSpeyYCaJ1AdkB+TwQGEZ6IbAkydpMtivffmbe0bInFIDz6E7pvHpdNPPFRXw==" saltValue="PqgOupELqNrTyqlrwWstU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2jvLaisQITZCRamgoUPO3V5sgGZjSHsZvKecOc3wHb6Cbi+LT+guyAJ9GeBdi9JK20hvH4dd8am70k6A9tHr6Q==" saltValue="7KLQs3R8T0JoZZIpmSQmS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BIXdIRzcbquVYLZT79OKAlgFiCCj16rJv2Qq6pvNG7lbC6kY4ooPPAJaVSAEwW7TFOyruwwhQYtIeSsY39spg==" saltValue="BhL4/KWehPIalYBk0lNn9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928496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-825329.75661375665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103166.24338624335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-103166.24338624335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dE+daqtvVY9zgYvh9cwAeAxhhKcTQd/6DhAX9hFIur/7LoIf7WWx2vaHc5b3Z7Q2Py1LCFVvS3o7QN+AvwyFA==" saltValue="NCAV5tSMwtrW/WS6JSigm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54931783.904778987</v>
      </c>
      <c r="D9" s="8" t="s">
        <v>3</v>
      </c>
      <c r="E9" s="1"/>
    </row>
    <row r="10" spans="1:5" ht="17.100000000000001" customHeight="1" x14ac:dyDescent="0.25">
      <c r="A10" s="1"/>
      <c r="B10" s="48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65</v>
      </c>
      <c r="C11" s="9">
        <f>'Fane 10.1. Varige tillæg'!E12</f>
        <v>2200006.0188183002</v>
      </c>
      <c r="D11" s="8" t="s">
        <v>3</v>
      </c>
      <c r="E11" s="1"/>
    </row>
    <row r="12" spans="1:5" ht="17.100000000000001" customHeight="1" x14ac:dyDescent="0.25">
      <c r="A12" s="1"/>
      <c r="B12" s="48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27</v>
      </c>
      <c r="C16" s="9">
        <f>SUM(C9:C15)*'Fane 15. Nøgletal'!C12</f>
        <v>1125496.2614948666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-107973.96407149677</v>
      </c>
      <c r="D17" s="8" t="s">
        <v>3</v>
      </c>
      <c r="E17" s="1"/>
    </row>
    <row r="18" spans="1:5" ht="17.100000000000001" customHeight="1" x14ac:dyDescent="0.25">
      <c r="A18" s="1"/>
      <c r="B18" s="48" t="s">
        <v>39</v>
      </c>
      <c r="C18" s="9">
        <f>-'Fane 4.1. Gen. krav - drift'!G28</f>
        <v>-590980.61176587571</v>
      </c>
      <c r="D18" s="8" t="s">
        <v>3</v>
      </c>
      <c r="E18" s="1"/>
    </row>
    <row r="19" spans="1:5" ht="17.100000000000001" customHeight="1" x14ac:dyDescent="0.25">
      <c r="A19" s="1"/>
      <c r="B19" s="48" t="s">
        <v>40</v>
      </c>
      <c r="C19" s="9">
        <f>-'Fane 4.2. Gen. krav - anlæg'!G25</f>
        <v>-842747.75305010634</v>
      </c>
      <c r="D19" s="8" t="s">
        <v>3</v>
      </c>
      <c r="E19" s="1"/>
    </row>
    <row r="20" spans="1:5" ht="17.100000000000001" customHeight="1" x14ac:dyDescent="0.25">
      <c r="A20" s="1"/>
      <c r="B20" s="49" t="s">
        <v>29</v>
      </c>
      <c r="C20" s="10">
        <f>SUM(C9:C19)</f>
        <v>56715583.856204681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4284444.7452688199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9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8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-103166.24338624335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60896862.358087257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gJsKqHVG8a2qgAUvtDadA5jw4+k9wM0LqotRLm1PWDwcP+STpE4ti6GSDg8QRg1NdGuWzPaUnBXlOHT5/rgQQ==" saltValue="ZadcYp+Zv2ZrqqAwTjqVB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4" t="s">
        <v>228</v>
      </c>
      <c r="C9" s="28">
        <v>1.2699999999999999E-2</v>
      </c>
      <c r="D9" s="1"/>
    </row>
    <row r="10" spans="1:4" x14ac:dyDescent="0.25">
      <c r="A10" s="1"/>
      <c r="B10" s="54" t="s">
        <v>229</v>
      </c>
      <c r="C10" s="28">
        <v>1.7500000000000002E-2</v>
      </c>
      <c r="D10" s="1"/>
    </row>
    <row r="11" spans="1:4" x14ac:dyDescent="0.25">
      <c r="A11" s="1"/>
      <c r="B11" s="54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4" t="s">
        <v>231</v>
      </c>
      <c r="C17" s="25">
        <v>9.1000000000000004E-3</v>
      </c>
      <c r="D17" s="1"/>
    </row>
    <row r="18" spans="1:4" x14ac:dyDescent="0.25">
      <c r="A18" s="1"/>
      <c r="B18" s="54" t="s">
        <v>232</v>
      </c>
      <c r="C18" s="25">
        <v>1.77E-2</v>
      </c>
      <c r="D18" s="1"/>
    </row>
    <row r="19" spans="1:4" x14ac:dyDescent="0.25">
      <c r="A19" s="1"/>
      <c r="B19" s="54" t="s">
        <v>233</v>
      </c>
      <c r="C19" s="25">
        <v>8.6999999999999994E-3</v>
      </c>
      <c r="D19" s="1"/>
    </row>
    <row r="20" spans="1:4" x14ac:dyDescent="0.25">
      <c r="A20" s="1"/>
      <c r="B20" s="54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4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8615REfCFKTiObV7b/OeE/KzAbR7DyEfTvUJfo5r6Bma7fE4kQ7Bp8bSjK04nZY0u4BcXmt6eTjC1joJoMW5g==" saltValue="mKtH94/HllQGyyfEa4dQi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56715583.856204681</v>
      </c>
      <c r="D9" s="8" t="s">
        <v>3</v>
      </c>
      <c r="E9" s="1"/>
    </row>
    <row r="10" spans="1:5" ht="15" customHeight="1" x14ac:dyDescent="0.25">
      <c r="A10" s="1"/>
      <c r="B10" s="48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1117297.0019672322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-107187.37189528301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-590570.47122131032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-834944.34708569385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56300178.667969622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4368848.3067506161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60669026.97472024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9zJTc9Kjd0St+/UKr1fYXx8nC1P/21rBwprmqUCONgJC/dXkRvhAKuNhV2Bw6OwCRpKE7HXnNSJyKbdtxAXBA==" saltValue="TuegXynNNtlYWr4/9z47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56300178.667969622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1109113.5197590014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-106402.29330892002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-590160.61531428271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-827213.19660274102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55885516.082502678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4454914.6183936028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60340430.700896278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6Puu2uQ/uOO6nBjyeppuNTytUD+T7fgErqQcZD31SZDd449ILaGVAL2OOXRRtteJjmZDXx1mLEwVbGBsakaAsg==" saltValue="qkrjQFI32xm1SIje44e4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6"/>
      <c r="C6" s="46"/>
      <c r="D6" s="46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270</v>
      </c>
      <c r="C9" s="7">
        <f>'Fane 2.3. Økonomisk ramme 2022'!C16</f>
        <v>55885516.082502678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1100944.6668253026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-105618.61817525317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-589751.04384725459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-819553.63255306194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55471537.454752408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4542676.436375957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9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8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60014213.891128361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wLcQcKMneInhbtdC1X9IG4ai495VI0Q3fxUou5ejigG2skFkWOkcUSB49+M1GyTtK3LMd6R7XnSrd2I+U4LJw==" saltValue="hehn20fpgRSByLnM1t7cj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55353227.126118258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0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968681.47470706957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-314007.68355932954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-591391.03714565479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-484725.97534135514</v>
      </c>
      <c r="F19" s="8" t="s">
        <v>3</v>
      </c>
      <c r="G19" s="1"/>
    </row>
    <row r="20" spans="1:7" ht="15" customHeight="1" x14ac:dyDescent="0.25">
      <c r="A20" s="1"/>
      <c r="B20" s="49" t="s">
        <v>29</v>
      </c>
      <c r="C20" s="50"/>
      <c r="D20" s="51"/>
      <c r="E20" s="10">
        <f>SUM(E9:E19)</f>
        <v>54931783.904778987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5562660.8582154391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29077.029062510239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-103166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60420355.792056933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Spq4vpxfJ7TNtF1tgQjyssqWJzpEqwrpxT8sGPHik3XqqpUf9Pyk4GGZW+G7iQw43w9oTFAsi/XMFdCHctNZw==" saltValue="OPvRG6/UqhXcUTsDLeT+z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28686602.633601896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573732.05267203797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28604845.816096131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705327.62859925744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343892.50053125003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593081.3189045327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29569551.857282739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591391.03714565479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29549030.588293787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590980.61176587571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29528523.561065514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590570.47122131032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29508030.765714135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590160.61531428271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29487552.192362729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589751.04384725459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rn9cY7+z4W21PZh3k/M1hhpyCMjD62MyzUN3ubwRs1dsACfEw2tuNz/Oj4QO59NT3PNqICqXMX+YbmrO7d3rQ==" saltValue="7Kiu7Xyrb7i+MmR1IxPJN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5"/>
      <c r="C3" s="55"/>
      <c r="D3" s="55"/>
      <c r="E3" s="55"/>
      <c r="F3" s="55"/>
      <c r="G3" s="55"/>
      <c r="H3" s="55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26599895.532645136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242059.04934707074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26819098.621755786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580516.65650264849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484973.19042517431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27385648.324370347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484725.97534135514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27430870.519304864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2243346.137389021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842747.75305010634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29399448.841045558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834944.34708569385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29127225.232490879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827213.19660274102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28857522.272995137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819553.63255306194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WeBD2R72bMgfN0z7QZUfDSdeNF2r1XBK/u6YQdgEsKRf/jzV+llRs6YAVlwzGi0MdBz2w99IDhtcfCc+qI1Sw==" saltValue="eHklwYczfyYpVuB3RCmrrg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6.0044268130962425E-3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5.5752315814583059E-3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1.8533984526578743E-3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NF2fpBRirp4Z983zYDyill8ihcDDaCQW6zS9qneEY3akmQ/7YzPqsBaRUDa/9OnqYh87fJBzWSD3MDobLu1KA==" saltValue="Wki2PYhHkFbbrLmlk/qhW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2019-10-14T12:42:07Z</dcterms:modified>
</cp:coreProperties>
</file>