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uldborgsund Spildevand AS (S03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1" i="11" l="1"/>
  <c r="E12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3" i="11" l="1"/>
  <c r="C10" i="37" s="1"/>
  <c r="C11" i="37" s="1"/>
  <c r="C12" i="37" s="1"/>
  <c r="C10" i="2" s="1"/>
  <c r="G13" i="11"/>
  <c r="E11" i="21" l="1"/>
  <c r="C11" i="21"/>
  <c r="E11" i="29"/>
  <c r="C11" i="29"/>
  <c r="C14" i="19"/>
  <c r="C15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3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<sst xmlns="http://schemas.openxmlformats.org/spreadsheetml/2006/main" count="671" uniqueCount="269">
  <si>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</si>
  <si>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</si>
  <si>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</si>
  <si>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</si>
  <si>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</si>
  <si>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</si>
  <si>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</si>
  <si>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</si>
  <si>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</si>
  <si>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</si>
  <si>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</si>
  <si>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</si>
  <si>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</si>
  <si>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</si>
  <si>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</si>
  <si>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</si>
  <si>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</si>
  <si>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</si>
  <si>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</si>
  <si>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</si>
  <si>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</si>
  <si>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</si>
  <si>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</si>
  <si>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</si>
  <si>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</si>
  <si>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</si>
  <si>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</si>
  <si>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</si>
  <si>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</si>
  <si>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</si>
  <si>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</si>
  <si>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</si>
  <si>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</si>
  <si>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</si>
  <si>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</si>
  <si>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</si>
  <si>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</si>
  <si>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</si>
  <si>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</si>
  <si>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</si>
  <si>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</si>
  <si>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</si>
  <si>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</si>
  <si>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</si>
  <si>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</si>
  <si>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</si>
  <si>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</si>
  <si>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</si>
  <si>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</si>
  <si>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</si>
  <si>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</si>
  <si>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</si>
  <si>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</si>
  <si>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</si>
  <si>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</si>
  <si>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</si>
  <si>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</si>
  <si>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</si>
  <si>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</si>
  <si>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</si>
  <si>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</si>
  <si>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</si>
  <si>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</si>
  <si>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</si>
  <si>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</si>
  <si>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</si>
  <si>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</si>
  <si>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</si>
  <si>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</si>
  <si>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</si>
  <si>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</si>
  <si>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</si>
  <si>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</si>
  <si>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</si>
  <si>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</si>
  <si>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</si>
  <si>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</si>
  <si>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</si>
  <si>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</si>
  <si>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</si>
  <si>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</si>
  <si>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</si>
  <si>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</si>
  <si>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</si>
  <si>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</si>
  <si>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</si>
  <si>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</si>
  <si>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</si>
  <si>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</si>
  <si>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</si>
  <si>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</si>
  <si>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</si>
  <si>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</si>
  <si>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</si>
  <si>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</si>
  <si>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</si>
  <si>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</si>
  <si>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</si>
  <si>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</si>
  <si>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</si>
  <si>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</si>
  <si>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</si>
  <si>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</si>
  <si>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</si>
  <si>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</si>
  <si>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</si>
  <si>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</si>
  <si>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</si>
  <si>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</si>
  <si>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</si>
  <si>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</si>
  <si>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</si>
  <si>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</si>
  <si>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</si>
  <si>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</si>
  <si>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</si>
  <si>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</si>
  <si>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</si>
  <si>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</si>
  <si>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</si>
  <si>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</si>
  <si>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</si>
  <si>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</si>
  <si>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</si>
  <si>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</si>
  <si>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</si>
  <si>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</si>
  <si>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</si>
  <si>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</si>
  <si>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</si>
  <si>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</si>
  <si>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</si>
  <si>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</si>
  <si>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</si>
  <si>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</si>
  <si>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</si>
  <si>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</si>
  <si>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</si>
  <si>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</si>
  <si>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</si>
  <si>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</si>
  <si>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</si>
  <si>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</si>
  <si>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</si>
  <si>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</si>
  <si>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</si>
  <si>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</si>
  <si>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</si>
  <si>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</si>
  <si>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</si>
  <si>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</si>
  <si>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</si>
  <si>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</si>
  <si>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</si>
  <si>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</si>
  <si>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</si>
  <si>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</si>
  <si>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</si>
  <si>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</si>
  <si>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</si>
  <si>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</si>
  <si>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</si>
  <si>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</si>
  <si>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</si>
  <si>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</si>
  <si>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</si>
  <si>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</si>
  <si>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</si>
  <si>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</si>
  <si>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</si>
  <si>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</si>
  <si>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</si>
  <si>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</si>
  <si>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</si>
  <si>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</si>
  <si>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</si>
  <si>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</si>
  <si>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</si>
  <si>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</si>
  <si>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</si>
  <si>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</si>
  <si>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</si>
  <si>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</si>
  <si>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</si>
  <si>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</si>
  <si>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</si>
  <si>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</si>
  <si>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</si>
  <si>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</si>
  <si>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</si>
  <si>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</si>
  <si>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</si>
  <si>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</si>
  <si>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</si>
  <si>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</si>
  <si>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</si>
  <si>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</si>
  <si>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</si>
  <si>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</si>
  <si>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</si>
  <si>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</si>
  <si>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</si>
  <si>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</si>
  <si>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</si>
  <si>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</si>
  <si>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</si>
  <si>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</si>
  <si>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</si>
  <si>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</si>
  <si>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</si>
  <si>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</si>
  <si>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</si>
  <si>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</si>
  <si>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</si>
  <si>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</si>
  <si>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</si>
  <si>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</si>
  <si>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</si>
  <si>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</si>
  <si>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</si>
  <si>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</si>
  <si>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</si>
  <si>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</si>
  <si>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</si>
  <si>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</si>
  <si>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</si>
  <si>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</si>
  <si>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</si>
  <si>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</si>
  <si>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</si>
  <si>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</si>
  <si>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</si>
  <si>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</si>
  <si>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</si>
  <si>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</si>
  <si>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</si>
  <si>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</si>
  <si>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</si>
  <si>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</si>
  <si>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</si>
  <si>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</si>
  <si>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</si>
  <si>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</si>
  <si>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</si>
  <si>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</si>
  <si>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</si>
  <si>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</si>
  <si>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</si>
  <si>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</si>
  <si>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</si>
  <si>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</si>
  <si>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</si>
  <si>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</si>
  <si>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</si>
  <si>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</si>
  <si>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</si>
  <si>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</si>
  <si>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</si>
  <si>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</si>
  <si>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</si>
  <si>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</si>
  <si>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</si>
  <si>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</si>
  <si>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</si>
  <si>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Administrationbygninger</t>
  </si>
  <si>
    <t>Beluftningstanke, Mek/EL</t>
  </si>
  <si>
    <t>Beluftningstanke, SRO</t>
  </si>
  <si>
    <t>Anlægsprojekter igangsat senest 1. marts 2016</t>
  </si>
  <si>
    <t>Videreførte omkostninger fra den økonomiske ramme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</si>
</sst>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NQ0qjZFp+TrQ632BshqvLz1YGQeOi+V/QH1fxkbDFjOeNh6wOo9GhsTWGvRfYr/aaS1Y+JJ2g5LBUPie+PmoQ==" saltValue="F1Jtjs1svINUKmw82C/98w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2331985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56112</v>
      </c>
      <c r="D11" s="14" t="s">
        <v>3</v>
      </c>
      <c r="E11" s="1"/>
      <c r="F11" s="1"/>
    </row>
    <row r="12" spans="1:6" ht="26.25" x14ac:dyDescent="0.25">
      <c r="A12" s="1"/>
      <c r="B12" s="35" t="s">
        <v>261</v>
      </c>
      <c r="C12" s="9">
        <v>1458352</v>
      </c>
      <c r="D12" s="14" t="s">
        <v>3</v>
      </c>
      <c r="E12" s="1"/>
      <c r="F12" s="1"/>
    </row>
    <row r="13" spans="1:6" x14ac:dyDescent="0.25">
      <c r="A13" s="1"/>
      <c r="B13" s="53" t="s">
        <v>262</v>
      </c>
      <c r="C13" s="9">
        <v>71991</v>
      </c>
      <c r="D13" s="14" t="s">
        <v>3</v>
      </c>
      <c r="E13" s="1"/>
      <c r="F13" s="1"/>
    </row>
    <row r="14" spans="1:6" x14ac:dyDescent="0.25">
      <c r="A14" s="1"/>
      <c r="B14" s="40" t="s">
        <v>68</v>
      </c>
      <c r="C14" s="12">
        <f>SUM(C10:C13)</f>
        <v>3918440</v>
      </c>
      <c r="D14" s="13" t="s">
        <v>3</v>
      </c>
      <c r="E14" s="1"/>
      <c r="F14" s="1"/>
    </row>
    <row r="15" spans="1:6" x14ac:dyDescent="0.25">
      <c r="A15" s="1"/>
      <c r="B15" s="40" t="s">
        <v>69</v>
      </c>
      <c r="C15" s="12">
        <f>C14*(1+'Fane 15. Nøgletal'!C12)^2</f>
        <v>4074347.2433796003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83" t="s">
        <v>236</v>
      </c>
      <c r="C18" s="84"/>
      <c r="D18" s="85"/>
      <c r="E18" s="1"/>
      <c r="F18" s="1"/>
    </row>
    <row r="19" spans="1:6" x14ac:dyDescent="0.25">
      <c r="A19" s="1"/>
      <c r="B19" s="53" t="s">
        <v>197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3" t="s">
        <v>198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3" t="s">
        <v>199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3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83"/>
      <c r="C23" s="84"/>
      <c r="D23" s="8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3" t="s">
        <v>196</v>
      </c>
      <c r="C26" s="84"/>
      <c r="D26" s="85"/>
      <c r="E26" s="1"/>
      <c r="F26" s="1"/>
    </row>
    <row r="27" spans="1:6" x14ac:dyDescent="0.25">
      <c r="A27" s="1"/>
      <c r="B27" s="53" t="s">
        <v>197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198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199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83"/>
      <c r="C31" s="84"/>
      <c r="D31" s="8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2alVF5/qad/KubQu3ROX80Lcvwi/hzd9Slp1r3Rw3nTA5iU/BvFr7leog6hMwrZxwPzX6IW5Cwxn/v/+3rRl7w==" saltValue="ov2So2fTBxLrMOHGJ9td+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152218673.47393012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129931097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22287576.47393012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148198384.69643185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132034344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16164040.696431845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0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mVmop0fybUGRGWhPl2vdK3ef1rQprgdnpxgcxR0UB9ClneYI3NVmlDY/aSGhBlBXKSblcFh05r6vLHLxEWzLqA==" saltValue="VBeVMQHc1zDQV3ALkvqQ1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0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G7fEeQ486tNbMTFMTf5gOIMYyZOXGxKU/JEzVi6CC+ZpPOWfhdGM0qMW0Bwrd17lxtwz/vOxzmnv0b2ynOAZA==" saltValue="u7if6mlVqQahhW1/GuzNx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264</v>
      </c>
      <c r="C10" s="56">
        <v>75</v>
      </c>
      <c r="D10" s="9">
        <v>3507167</v>
      </c>
      <c r="E10" s="9">
        <f>IFERROR(D10/C10,0)</f>
        <v>46762.226666666669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5" t="s">
        <v>265</v>
      </c>
      <c r="C11" s="56">
        <v>20</v>
      </c>
      <c r="D11" s="9">
        <v>5445338</v>
      </c>
      <c r="E11" s="9">
        <f t="shared" ref="E11:E12" si="0">IFERROR(D11/C11,0)</f>
        <v>272266.90000000002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55" t="s">
        <v>266</v>
      </c>
      <c r="C12" s="56">
        <v>10</v>
      </c>
      <c r="D12" s="9">
        <v>9506268</v>
      </c>
      <c r="E12" s="9">
        <f t="shared" si="0"/>
        <v>950626.8</v>
      </c>
      <c r="F12" s="9">
        <v>0</v>
      </c>
      <c r="G12" s="9">
        <v>0</v>
      </c>
      <c r="H12" s="14" t="s">
        <v>3</v>
      </c>
      <c r="I12" s="1"/>
    </row>
    <row r="13" spans="1:9" x14ac:dyDescent="0.25">
      <c r="A13" s="1"/>
      <c r="B13" s="83" t="s">
        <v>255</v>
      </c>
      <c r="C13" s="84"/>
      <c r="D13" s="85"/>
      <c r="E13" s="12">
        <f>SUM(E10:E12)</f>
        <v>1269655.9266666668</v>
      </c>
      <c r="F13" s="12">
        <f t="shared" ref="F13:G13" si="1">SUM(F10:F12)</f>
        <v>0</v>
      </c>
      <c r="G13" s="12">
        <f t="shared" si="1"/>
        <v>0</v>
      </c>
      <c r="H13" s="13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RzwnbCTlYM3sIQ0EbMHRe17BU8A8H6XpmmqqV5PvM2edbpW7t8AZqRoSvxT088emyP/j+Me3kUf9M4/RVOyrjA==" saltValue="dNr+jEBkoqHSIrn8JscusA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267</v>
      </c>
      <c r="C10" s="24">
        <f>'Fane 9. Anlægsprojekter'!F13</f>
        <v>0</v>
      </c>
      <c r="D10" s="14" t="s">
        <v>3</v>
      </c>
      <c r="E10" s="9">
        <f>SUM('Fane 9. Anlægsprojekter'!E13,'Fane 9. Anlægsprojekter'!G13)</f>
        <v>1269655.9266666668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1269655.9266666668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1294668.1484220002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7DTvb7VD0wXnZh7pP411urOQMvlCJLRFZfsVk4uP+Y7GW+XM6ZctvsB5rBZJMpgWeUevEAgKrDkmJQ6X8iOaA==" saltValue="OPOM0PMMH0WVAAnhPzoGX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x3V11/mk3zvWAi3eDQ2+3pHsNpZEBMbqA5PVbMHstqcPpkUCqzBaPPuVl3AKu2GiqftgGXmT2WABjCBz39rPkw==" saltValue="LW3JaUqoHcY3IebMOQ2lQ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4vKzy6eUHZ0OyNn3mhp+/3eOpzmB51d5k4jQMIU3NBGL7tngkmJpooQkykiTqmQq+wdkxSYoUe8i1ijAldMl/g==" saltValue="iQJMETHtQYYNiAduyqaKm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aVOsi3rV3M4AUPu9n8Gt5kB8Ah5TjjSzN6r6RUrVM3hMYjIQGnNbAivNrAzm8hhIZRhB9wLTrPb6f1AzJ9bd0A==" saltValue="5/WPocz0m2i36gIIlTbTg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33YJ7u/1PvTxHG0wGy1LvrcqgjKnL8e/Opvr9QxJKukWAmsjiMzGNlyxmwSnMnFQHzvtuoOVAflpevEjKE4cg==" saltValue="JI9eKBqu4yKa5A8v4KP4c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-7852725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7271041.1349206353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-581683.86507936474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581683.86507936474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4NpBrOZ4Xt56FBrRtpcTjVKLi64Q1Otya9DhlDvjaHK+FgDQMpOpgWkCCSPeN4LE9K76Ns3MozvD44GkFSabw==" saltValue="nY4lzrzGrGUMpCfp3plVm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126223021.80870757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1294668.1484220002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2512098.4921554523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-1127890.2627184794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-795095.51725216769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-2629602.5233946126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125477200.14591976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omk.'!C15+'Fane 6. Ikke-påvirkelige omk.'!C19+'Fane 6. Ikke-påvirkelige omk.'!C27</f>
        <v>4074347.2433796003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581683.86507936474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130133231.25437872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YhVNFzWEIN1TYQYRg+bUlcZQLBDXNa+4BmXOdLsRcJKi3/KCPlWZyOFnhFsQclyWLPzXYNt1iIXcMQO60HLINA==" saltValue="2mYMQEfHrxZCXCDRgzD9c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vNFTUkNeX71ZEk/yYse9rSzY4zoZQlplKmLJv/q0gJ1LF48l4xr0sMly96LaW+tDNjbnB1ahDm+SkXAPre8Wrw==" saltValue="88QYmJWGrY3A49Fm15aKC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125477200.14591976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2471900.8428746192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-1109842.1896235736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-794543.72096319473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-2605253.7714212909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123439461.3067863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Nøgletal'!C12)+'Fane 6. Ikke-påvirkelige omk.'!C20+'Fane 6. Ikke-påvirkelige omk.'!C28</f>
        <v>4154611.8840741785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127594073.19086048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j/fBkeHT/kHrr1h3o/pxGLqfjDSRDx/kAHEWNsZZzik0wLbN6yfFOWwaqagqQnRdILqsaHcbnbi7CX2a1Gv1Q==" saltValue="ZE3XRz+oBD9t1QrYItWiV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2.2. Økonomisk ramme 2021'!C16</f>
        <v>123439461.3067863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2431757.3877436901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-1091818.4487967554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-793992.3076208462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-2581130.4762298912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121404277.4618825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Nøgletal'!C12)^2+'Fane 6. Ikke-påvirkelige omk.'!C21+'Fane 6. Ikke-påvirkelige omk.'!C29</f>
        <v>4236457.7381904405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125640735.20007294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6ZkVTenULmhsv+2XdqqxonAxMYL8Glhr6/u9L8q3c47t7z8QJRE+HAyUousqhkrD31DnpANIh74WO/n/5vMhA==" saltValue="XF5qr3eZzeDQqFVBOi9TN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268</v>
      </c>
      <c r="C9" s="7">
        <f>'Fane 2.3. Økonomisk ramme 2022'!C16</f>
        <v>121404277.4618825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2391664.2659990853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-1073817.3068196643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-793441.27695935743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-2557230.5502078501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119371452.59389471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omk.'!C15*(1+'Fane 15. Nøgletal'!C12)^3+'Fane 6. Ikke-påvirkelige omk.'!C22+'Fane 6. Ikke-påvirkelige omk.'!C30</f>
        <v>4319915.9556327919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123691368.5495275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TJ0zfAMuvAKdCutY3ya0V/bGA4RH0sfg5N+AMOPaKYnE637VVwHCdYQykaxRJF96YIfhnaiFBplZ4meI0qBldA==" saltValue="tO6Vs6EThEyqKIVgTPqW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125898347.49302717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1291113.1864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2225040.8939781357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-795019.7541893532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-795647.6967537147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-1600812.3137546605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126223021.80870757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3671506.4811064592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41395.378396179738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581683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130517606.66821021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yuTBpyiK6UbULyglalQWDHGArdvLH4BJqSucetLnwOIfBoQ/YP9GM3O7JllqDWLr/EziIjvBcQrhkOxFCaVufQ==" saltValue="o5yfCUv1NhBVLMkkxTr5qA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40010117.525400914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800202.35050801828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39896088.690453522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0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797921.77380907047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39782384.837685734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795647.6967537147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39754775.862608381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795095.51725216769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39727186.048159733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794543.72096319473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39699615.381042309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793992.3076208462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39672063.847967871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793441.27695935743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5XXWtMlEYVadkFgVj/4HOyMXCHbWzEEYYH8hqP0f30eRkARpPuDd55cFcDgrGS4g8OUsQUiyNAk9yQlOKQGusQ==" saltValue="E7g+Yq/Rew/icGSnkD/xC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89050516.833139449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810359.703181569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89784359.879732147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57470.703078854051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1590200.4013157547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89796033.709671423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1312932.9992501596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1600812.3137546605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91271465.036751717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1320173.1109459137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2629602.5233946126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91734287.726101786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2605253.7714212909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90884875.92358771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2581130.4762298912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90043329.232670769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2557230.5502078501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O9OeN1sQ3eB+azAcJ031xJeidXahqJLuiYWlXN8vsjvhQpW35z5P23tihks1OcodMGqFtqDk2UfNqc/iQ0ehGQ==" saltValue="79lUKJJe+WgvIdQF3eJ6Nw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5.014409779106231E-3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6.1432045444954212E-3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8.6740913460640282E-3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5ryg2lPCoYRqXoOFc6pJChqGOFEzyA7UrdWuJWV7JGcdDvwhsVaudOo6B6QL4SSQ/lmnsCeQROzZhoK/LxWPg==" saltValue="iOlIrfwzwUGPPml1C9jIwA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2019-10-14T14:15:32Z</dcterms:modified>
</cp:coreProperties>
</file>