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tevns Spildevand AS (S08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6" i="32" l="1"/>
  <c r="E16" i="11" l="1"/>
  <c r="E15" i="11"/>
  <c r="E14" i="11"/>
  <c r="E13" i="11"/>
  <c r="E12" i="11"/>
  <c r="E11" i="11"/>
  <c r="E19" i="40" l="1"/>
  <c r="E16" i="40" l="1"/>
  <c r="E12" i="40"/>
  <c r="E17" i="11" l="1"/>
  <c r="E18" i="11"/>
  <c r="E10" i="11"/>
  <c r="G8" i="30" l="1"/>
  <c r="E23" i="27" l="1"/>
  <c r="E24" i="27" s="1"/>
  <c r="E29" i="20" l="1"/>
  <c r="E23" i="20"/>
  <c r="E17" i="20"/>
  <c r="E11" i="20"/>
  <c r="E21" i="32" l="1"/>
  <c r="E12" i="32"/>
  <c r="E28" i="32" l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9" i="11" l="1"/>
  <c r="C10" i="37" s="1"/>
  <c r="C12" i="37" s="1"/>
  <c r="C13" i="37" s="1"/>
  <c r="C10" i="2" s="1"/>
  <c r="G19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9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<sst xmlns="http://schemas.openxmlformats.org/spreadsheetml/2006/main" count="686" uniqueCount="275">
  <si>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</si>
  <si>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</si>
  <si>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</si>
  <si>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</si>
  <si>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</si>
  <si>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</si>
  <si>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</si>
  <si>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</si>
  <si>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</si>
  <si>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</si>
  <si>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</si>
  <si>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</si>
  <si>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</si>
  <si>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</si>
  <si>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</si>
  <si>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</si>
  <si>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</si>
  <si>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</si>
  <si>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</si>
  <si>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</si>
  <si>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</si>
  <si>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</si>
  <si>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</si>
  <si>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</si>
  <si>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</si>
  <si>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</si>
  <si>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</si>
  <si>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</si>
  <si>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</si>
  <si>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</si>
  <si>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</si>
  <si>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</si>
  <si>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</si>
  <si>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</si>
  <si>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</si>
  <si>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</si>
  <si>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</si>
  <si>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</si>
  <si>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</si>
  <si>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</si>
  <si>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</si>
  <si>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</si>
  <si>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</si>
  <si>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</si>
  <si>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</si>
  <si>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</si>
  <si>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</si>
  <si>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</si>
  <si>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</si>
  <si>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</si>
  <si>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</si>
  <si>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</si>
  <si>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</si>
  <si>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</si>
  <si>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</si>
  <si>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</si>
  <si>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</si>
  <si>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</si>
  <si>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</si>
  <si>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</si>
  <si>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</si>
  <si>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</si>
  <si>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</si>
  <si>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</si>
  <si>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</si>
  <si>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</si>
  <si>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</si>
  <si>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</si>
  <si>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</si>
  <si>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</si>
  <si>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</si>
  <si>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</si>
  <si>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</si>
  <si>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</si>
  <si>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</si>
  <si>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</si>
  <si>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</si>
  <si>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</si>
  <si>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</si>
  <si>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</si>
  <si>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</si>
  <si>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</si>
  <si>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</si>
  <si>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</si>
  <si>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</si>
  <si>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</si>
  <si>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</si>
  <si>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</si>
  <si>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</si>
  <si>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</si>
  <si>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</si>
  <si>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</si>
  <si>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</si>
  <si>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</si>
  <si>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</si>
  <si>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</si>
  <si>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</si>
  <si>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</si>
  <si>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</si>
  <si>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</si>
  <si>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</si>
  <si>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</si>
  <si>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</si>
  <si>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</si>
  <si>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</si>
  <si>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</si>
  <si>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</si>
  <si>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</si>
  <si>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</si>
  <si>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</si>
  <si>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</si>
  <si>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</si>
  <si>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</si>
  <si>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</si>
  <si>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</si>
  <si>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</si>
  <si>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</si>
  <si>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</si>
  <si>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</si>
  <si>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</si>
  <si>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</si>
  <si>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</si>
  <si>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</si>
  <si>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</si>
  <si>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</si>
  <si>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</si>
  <si>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</si>
  <si>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</si>
  <si>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</si>
  <si>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</si>
  <si>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</si>
  <si>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</si>
  <si>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</si>
  <si>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</si>
  <si>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</si>
  <si>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</si>
  <si>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</si>
  <si>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</si>
  <si>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</si>
  <si>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</si>
  <si>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</si>
  <si>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</si>
  <si>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</si>
  <si>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</si>
  <si>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</si>
  <si>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</si>
  <si>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</si>
  <si>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</si>
  <si>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</si>
  <si>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</si>
  <si>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</si>
  <si>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</si>
  <si>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</si>
  <si>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</si>
  <si>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</si>
  <si>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</si>
  <si>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</si>
  <si>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</si>
  <si>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</si>
  <si>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</si>
  <si>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</si>
  <si>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</si>
  <si>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</si>
  <si>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</si>
  <si>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</si>
  <si>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</si>
  <si>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</si>
  <si>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</si>
  <si>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</si>
  <si>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</si>
  <si>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</si>
  <si>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</si>
  <si>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</si>
  <si>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</si>
  <si>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</si>
  <si>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</si>
  <si>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</si>
  <si>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</si>
  <si>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</si>
  <si>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</si>
  <si>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</si>
  <si>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</si>
  <si>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</si>
  <si>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</si>
  <si>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</si>
  <si>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</si>
  <si>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</si>
  <si>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</si>
  <si>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</si>
  <si>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</si>
  <si>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</si>
  <si>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</si>
  <si>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</si>
  <si>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</si>
  <si>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</si>
  <si>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</si>
  <si>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</si>
  <si>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</si>
  <si>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</si>
  <si>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</si>
  <si>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</si>
  <si>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</si>
  <si>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</si>
  <si>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</si>
  <si>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</si>
  <si>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</si>
  <si>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</si>
  <si>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</si>
  <si>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</si>
  <si>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</si>
  <si>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</si>
  <si>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</si>
  <si>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</si>
  <si>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</si>
  <si>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</si>
  <si>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</si>
  <si>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</si>
  <si>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</si>
  <si>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</si>
  <si>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</si>
  <si>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</si>
  <si>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</si>
  <si>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</si>
  <si>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</si>
  <si>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</si>
  <si>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</si>
  <si>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</si>
  <si>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</si>
  <si>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</si>
  <si>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</si>
  <si>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</si>
  <si>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</si>
  <si>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</si>
  <si>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</si>
  <si>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</si>
  <si>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</si>
  <si>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</si>
  <si>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</si>
  <si>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</si>
  <si>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</si>
  <si>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</si>
  <si>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</si>
  <si>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</si>
  <si>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</si>
  <si>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</si>
  <si>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</si>
  <si>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</si>
  <si>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</si>
  <si>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</si>
  <si>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</si>
  <si>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</si>
  <si>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</si>
  <si>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</si>
  <si>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</si>
  <si>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</si>
  <si>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</si>
  <si>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</si>
  <si>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</si>
  <si>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</si>
  <si>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</si>
  <si>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</si>
  <si>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</si>
  <si>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</si>
  <si>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Udvidelse af forsyningsområdet</t>
  </si>
  <si>
    <t>Ingen engangstillæg</t>
  </si>
  <si>
    <t>Brønde</t>
  </si>
  <si>
    <t>Ø 200 mm &lt; Ledningsnet ≤ Ø 500 mm</t>
  </si>
  <si>
    <t>Pumpestationer i brønde (&lt; 6,25 m2), Mek/EL</t>
  </si>
  <si>
    <t>Pumpestationer i brønde (&lt; 6,25 m2), SRO</t>
  </si>
  <si>
    <t>Tryksatte minipumpestationer (husstandssystemer)</t>
  </si>
  <si>
    <t>Installationer "mekaniske riste og SRO" Miljøklasse A. (7-20 m2) - Mek/EL</t>
  </si>
  <si>
    <t>Jordbassin Klasse B</t>
  </si>
  <si>
    <t>Stik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</si>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</sst>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8+/DaWcdEJuqm5qbGN8+4YdHedW/WU1kClrQQ0NJVIDx7kF0YfDvtKdSBikyayD+m2zKW2v+13Vk6Pfp0pM2Ow==" saltValue="YWIWOtiMvta9HMBkMnYl5g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5" t="s">
        <v>259</v>
      </c>
      <c r="C10" s="9">
        <v>373103</v>
      </c>
      <c r="D10" s="14" t="s">
        <v>3</v>
      </c>
      <c r="E10" s="1"/>
      <c r="F10" s="1"/>
    </row>
    <row r="11" spans="1:6" x14ac:dyDescent="0.25">
      <c r="A11" s="1"/>
      <c r="B11" s="55" t="s">
        <v>260</v>
      </c>
      <c r="C11" s="9">
        <v>10224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31110</v>
      </c>
      <c r="D12" s="14" t="s">
        <v>3</v>
      </c>
      <c r="E12" s="1"/>
      <c r="F12" s="1"/>
    </row>
    <row r="13" spans="1:6" x14ac:dyDescent="0.25">
      <c r="A13" s="1"/>
      <c r="B13" s="55" t="s">
        <v>262</v>
      </c>
      <c r="C13" s="9">
        <v>123811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538248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559663.85986632004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4" t="s">
        <v>236</v>
      </c>
      <c r="C18" s="85"/>
      <c r="D18" s="86"/>
      <c r="E18" s="1"/>
      <c r="F18" s="1"/>
    </row>
    <row r="19" spans="1:6" x14ac:dyDescent="0.25">
      <c r="A19" s="1"/>
      <c r="B19" s="55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5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5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5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4"/>
      <c r="C23" s="85"/>
      <c r="D23" s="8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4" t="s">
        <v>196</v>
      </c>
      <c r="C26" s="85"/>
      <c r="D26" s="86"/>
      <c r="E26" s="1"/>
      <c r="F26" s="1"/>
    </row>
    <row r="27" spans="1:6" x14ac:dyDescent="0.25">
      <c r="A27" s="1"/>
      <c r="B27" s="55" t="s">
        <v>197</v>
      </c>
      <c r="C27" s="9">
        <v>639876</v>
      </c>
      <c r="D27" s="14" t="s">
        <v>3</v>
      </c>
      <c r="E27" s="1"/>
      <c r="F27" s="1"/>
    </row>
    <row r="28" spans="1:6" x14ac:dyDescent="0.25">
      <c r="A28" s="1"/>
      <c r="B28" s="55" t="s">
        <v>198</v>
      </c>
      <c r="C28" s="9">
        <v>639876</v>
      </c>
      <c r="D28" s="14" t="s">
        <v>3</v>
      </c>
      <c r="E28" s="1"/>
      <c r="F28" s="1"/>
    </row>
    <row r="29" spans="1:6" x14ac:dyDescent="0.25">
      <c r="A29" s="1"/>
      <c r="B29" s="55" t="s">
        <v>199</v>
      </c>
      <c r="C29" s="9">
        <v>639876</v>
      </c>
      <c r="D29" s="14" t="s">
        <v>3</v>
      </c>
      <c r="E29" s="1"/>
      <c r="F29" s="1"/>
    </row>
    <row r="30" spans="1:6" x14ac:dyDescent="0.25">
      <c r="A30" s="1"/>
      <c r="B30" s="55" t="s">
        <v>200</v>
      </c>
      <c r="C30" s="9">
        <v>639876</v>
      </c>
      <c r="D30" s="14" t="s">
        <v>3</v>
      </c>
      <c r="E30" s="1"/>
      <c r="F30" s="1"/>
    </row>
    <row r="31" spans="1:6" x14ac:dyDescent="0.25">
      <c r="A31" s="1"/>
      <c r="B31" s="84"/>
      <c r="C31" s="85"/>
      <c r="D31" s="8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oUVjbNXfL7RZeT14VTLst04kcmi326h1tjF1hykI6/WmmrYvCpNQAz7Yo5tjCX5jBPyUd0dqpt+3f5MbERruAQ==" saltValue="uEYI0K64JaMN0EwLgS7oD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48"/>
      <c r="C6" s="48"/>
      <c r="D6" s="48"/>
      <c r="E6" s="48"/>
      <c r="F6" s="4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49313922.196272969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57412832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-8098909.8037270308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54061737.150560655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51549443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2512294.1505606547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IF(AND(E12&lt;0,E21&gt;0),E12,IF(AND(E21&lt;0,E12+E21&lt;0),(E12+E21),IF(AND(E12&lt;0,E21&lt;0),(E12+E21),0)))</f>
        <v>-8098909.8037270308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-4049454.9018635154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Vc41zkzqCQYg4H1eXeSWaZBduDrUpCMNZN+Ud2BMQ7E5ItVwVEt9gTM2RXY/bYn+BOdRYUQfUZLswe6/lQ4L9Q==" saltValue="33NVL1eLGNgr4a8oKlXxxQ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2454315.2453341344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671991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-1782324.2453341344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-1782324.2453341344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+/MtwL3O1SUq1Jvx/ri/8N0K46oFhYyGHGEasl1xAADIZ5apB8ovKLHSrm5GwHdFzOkbzGJQ2HpSFBUa4LUeA==" saltValue="BpMCCPgZoEA4ki1+NXf8x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4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7" t="s">
        <v>265</v>
      </c>
      <c r="C10" s="45">
        <v>75</v>
      </c>
      <c r="D10" s="9">
        <v>47026</v>
      </c>
      <c r="E10" s="9">
        <f>IFERROR(D10/C10,0)</f>
        <v>627.01333333333332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7" t="s">
        <v>266</v>
      </c>
      <c r="C11" s="45">
        <v>75</v>
      </c>
      <c r="D11" s="9">
        <v>987432</v>
      </c>
      <c r="E11" s="9">
        <f t="shared" ref="E11:E16" si="0">IFERROR(D11/C11,0)</f>
        <v>13165.76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7" t="s">
        <v>267</v>
      </c>
      <c r="C12" s="45">
        <v>20</v>
      </c>
      <c r="D12" s="9">
        <v>58274</v>
      </c>
      <c r="E12" s="9">
        <f t="shared" si="0"/>
        <v>2913.7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7" t="s">
        <v>268</v>
      </c>
      <c r="C13" s="45">
        <v>10</v>
      </c>
      <c r="D13" s="9">
        <v>13662</v>
      </c>
      <c r="E13" s="9">
        <f t="shared" si="0"/>
        <v>1366.2</v>
      </c>
      <c r="F13" s="9">
        <v>0</v>
      </c>
      <c r="G13" s="9">
        <v>0</v>
      </c>
      <c r="H13" s="14" t="s">
        <v>3</v>
      </c>
      <c r="I13" s="1"/>
    </row>
    <row r="14" spans="1:9" ht="39" x14ac:dyDescent="0.25">
      <c r="A14" s="1"/>
      <c r="B14" s="57" t="s">
        <v>269</v>
      </c>
      <c r="C14" s="45">
        <v>30</v>
      </c>
      <c r="D14" s="9">
        <v>336274</v>
      </c>
      <c r="E14" s="9">
        <f t="shared" si="0"/>
        <v>11209.133333333333</v>
      </c>
      <c r="F14" s="9">
        <v>0</v>
      </c>
      <c r="G14" s="9">
        <v>0</v>
      </c>
      <c r="H14" s="14" t="s">
        <v>3</v>
      </c>
      <c r="I14" s="1"/>
    </row>
    <row r="15" spans="1:9" ht="39" x14ac:dyDescent="0.25">
      <c r="A15" s="1"/>
      <c r="B15" s="57" t="s">
        <v>270</v>
      </c>
      <c r="C15" s="45">
        <v>20</v>
      </c>
      <c r="D15" s="9">
        <v>25811</v>
      </c>
      <c r="E15" s="9">
        <f t="shared" si="0"/>
        <v>1290.55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7" t="s">
        <v>271</v>
      </c>
      <c r="C16" s="45">
        <v>50</v>
      </c>
      <c r="D16" s="9">
        <v>93976</v>
      </c>
      <c r="E16" s="9">
        <f t="shared" si="0"/>
        <v>1879.52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7" t="s">
        <v>266</v>
      </c>
      <c r="C17" s="45">
        <v>75</v>
      </c>
      <c r="D17" s="9">
        <v>430661</v>
      </c>
      <c r="E17" s="9">
        <f t="shared" ref="E17:E18" si="1">IFERROR(D17/C17,0)</f>
        <v>5742.1466666666665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7" t="s">
        <v>272</v>
      </c>
      <c r="C18" s="45">
        <v>75</v>
      </c>
      <c r="D18" s="9">
        <v>10899</v>
      </c>
      <c r="E18" s="9">
        <f t="shared" si="1"/>
        <v>145.32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84" t="s">
        <v>255</v>
      </c>
      <c r="C19" s="85"/>
      <c r="D19" s="86"/>
      <c r="E19" s="12">
        <f>SUM(E10:E18)</f>
        <v>38339.343333333338</v>
      </c>
      <c r="F19" s="12">
        <f>SUM(F10:F18)</f>
        <v>0</v>
      </c>
      <c r="G19" s="12">
        <f>SUM(G10:G18)</f>
        <v>0</v>
      </c>
      <c r="H19" s="13" t="s">
        <v>3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</sheetData>
  <sheetProtection algorithmName="SHA-512" hashValue="AKenCYII15TMmRzi3yIwX3CNTmYJ02PLWWpNEj2QxsOpIWwNnsLHwqz7CyLr8u/l1w95OWFyTmelyILmXknNzQ==" saltValue="X8n1B1A5xp+GNEB194KhAw==" spinCount="100000" sheet="1" objects="1" scenarios="1"/>
  <mergeCells count="3">
    <mergeCell ref="B3:H4"/>
    <mergeCell ref="B19:D19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273</v>
      </c>
      <c r="C10" s="24">
        <f>'Fane 9. Anlægsprojekter'!F19</f>
        <v>0</v>
      </c>
      <c r="D10" s="14" t="s">
        <v>3</v>
      </c>
      <c r="E10" s="9">
        <f>SUM('Fane 9. Anlægsprojekter'!E19,'Fane 9. Anlægsprojekter'!G19)</f>
        <v>38339.343333333338</v>
      </c>
      <c r="F10" s="14" t="s">
        <v>3</v>
      </c>
      <c r="G10" s="1"/>
    </row>
    <row r="11" spans="1:7" x14ac:dyDescent="0.25">
      <c r="A11" s="1"/>
      <c r="B11" s="46" t="s">
        <v>263</v>
      </c>
      <c r="C11" s="24">
        <v>0</v>
      </c>
      <c r="D11" s="14" t="s">
        <v>3</v>
      </c>
      <c r="E11" s="9">
        <v>105898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0</v>
      </c>
      <c r="D12" s="13" t="s">
        <v>3</v>
      </c>
      <c r="E12" s="12">
        <f>SUM(E10:E11)</f>
        <v>144237.34333333332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0</v>
      </c>
      <c r="D13" s="13" t="s">
        <v>3</v>
      </c>
      <c r="E13" s="12">
        <f>E12*(1+'Fane 15. Nøgletal'!C12)</f>
        <v>147078.81899699999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XlWmzr1/l6yWCvma9etJ69VFxzdttwIP9mo2hCoCGLs5OWKPp2J8qVQZPZMGXWzH031U9NLjexInpIVSl/24qA==" saltValue="vE1jDZjSU0ssx/0piEL4e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264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3" t="s">
        <v>25</v>
      </c>
      <c r="C17" s="53" t="s">
        <v>16</v>
      </c>
      <c r="D17" s="54"/>
      <c r="E17" s="53" t="s">
        <v>48</v>
      </c>
      <c r="F17" s="39"/>
      <c r="G17" s="1"/>
    </row>
    <row r="18" spans="1:7" x14ac:dyDescent="0.25">
      <c r="A18" s="1"/>
      <c r="B18" s="27" t="s">
        <v>264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3" t="s">
        <v>25</v>
      </c>
      <c r="C25" s="53" t="s">
        <v>16</v>
      </c>
      <c r="D25" s="54"/>
      <c r="E25" s="53" t="s">
        <v>48</v>
      </c>
      <c r="F25" s="39"/>
      <c r="G25" s="1"/>
    </row>
    <row r="26" spans="1:7" x14ac:dyDescent="0.25">
      <c r="A26" s="1"/>
      <c r="B26" s="27" t="s">
        <v>264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3" t="s">
        <v>25</v>
      </c>
      <c r="C33" s="53" t="s">
        <v>16</v>
      </c>
      <c r="D33" s="54"/>
      <c r="E33" s="53" t="s">
        <v>48</v>
      </c>
      <c r="F33" s="39"/>
      <c r="G33" s="1"/>
    </row>
    <row r="34" spans="1:7" x14ac:dyDescent="0.25">
      <c r="A34" s="1"/>
      <c r="B34" s="27" t="s">
        <v>264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o4kxPNIFVLp3l8+t/NCVFeGwtWhurOJxMNZvCmgBTju2QRSERUaFf0lz0uxNNCMsh6efisfPWdyVvo3s1xDCA==" saltValue="/b70Hhx3m8X4ORcNAf1P7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1165010.047832283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-23300.200956645658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-23300.200956645658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1162909.0295676847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1165010.047832283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-23300.200956645658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-23300.200956645658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1185818.3374501681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1165010.047832283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-23300.200956645658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-23300.200956645658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1209178.9586979365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1165010.047832283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-23300.200956645658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-23300.200956645658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1232999.7841842859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3L6sCVfqCcJfewloLlEXUtH7Js0HWuYqUz6s4M+5x/NHvN9RruPIM1FUwfWtlw+Bbf3TUeItqbL+q81uJ34Bg==" saltValue="sPVGn+gQAhQdmxrGZQKTF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SQ3x6sczHsI0vCtDFvqvagXRM5QKmy5geEZdJIaetwZRKKmZ6li3JVVHOMcU+FTrxZaCAXEZc3nCO1BoCPKQQ==" saltValue="7Edj5WTr6WAvnyR1pPS03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pSD+3CFh7FzJ3uQUXbDTxz1YN1rPnf9/fEZrYdIcPHmOsJrNjlzi7igtoSsZv4TtjILN7pQRe5RBNi/JBPV6w==" saltValue="uUwo+/803KEJ+QoVVi8uP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-2950868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2950868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A8XzBulNHhSfaqA3o2BwPcw3UHcZDBsvpdxiDnUXMhVuL9wbuGu9U4sr7PcqI8aV0pT2/E5rkKy+jXOJIutMQ==" saltValue="eWn/Iqr5PeBIirmMpDi7T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49357507.412713341</v>
      </c>
      <c r="D9" s="8" t="s">
        <v>3</v>
      </c>
      <c r="E9" s="1"/>
    </row>
    <row r="10" spans="1:5" ht="17.100000000000001" customHeight="1" x14ac:dyDescent="0.25">
      <c r="A10" s="1"/>
      <c r="B10" s="49" t="s">
        <v>64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49" t="s">
        <v>65</v>
      </c>
      <c r="C11" s="9">
        <f>'Fane 10.1. Varige tillæg'!E13</f>
        <v>147078.81899699999</v>
      </c>
      <c r="D11" s="8" t="s">
        <v>3</v>
      </c>
      <c r="E11" s="1"/>
    </row>
    <row r="12" spans="1:5" ht="17.100000000000001" customHeight="1" x14ac:dyDescent="0.25">
      <c r="A12" s="1"/>
      <c r="B12" s="49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27</v>
      </c>
      <c r="C16" s="9">
        <f>SUM(C9:C15)*'Fane 15. Nøgletal'!C12</f>
        <v>975240.34876469371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-SUM(C9:C16)*'Fane 5. Individuelt eff. krav'!G11</f>
        <v>-1009596.5316095009</v>
      </c>
      <c r="D17" s="8" t="s">
        <v>3</v>
      </c>
      <c r="E17" s="1"/>
    </row>
    <row r="18" spans="1:5" ht="17.100000000000001" customHeight="1" x14ac:dyDescent="0.25">
      <c r="A18" s="1"/>
      <c r="B18" s="49" t="s">
        <v>39</v>
      </c>
      <c r="C18" s="9">
        <f>-'Fane 4.1. Gen. krav - drift'!G28</f>
        <v>-258113.13454265933</v>
      </c>
      <c r="D18" s="8" t="s">
        <v>3</v>
      </c>
      <c r="E18" s="1"/>
    </row>
    <row r="19" spans="1:5" ht="17.100000000000001" customHeight="1" x14ac:dyDescent="0.25">
      <c r="A19" s="1"/>
      <c r="B19" s="49" t="s">
        <v>40</v>
      </c>
      <c r="C19" s="9">
        <f>-'Fane 4.2. Gen. krav - anlæg'!G25</f>
        <v>-1095235.2111182802</v>
      </c>
      <c r="D19" s="8" t="s">
        <v>3</v>
      </c>
      <c r="E19" s="1"/>
    </row>
    <row r="20" spans="1:5" ht="17.100000000000001" customHeight="1" x14ac:dyDescent="0.25">
      <c r="A20" s="1"/>
      <c r="B20" s="50" t="s">
        <v>29</v>
      </c>
      <c r="C20" s="10">
        <f>SUM(C9:C19)</f>
        <v>48116881.703204602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1199539.8598663202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50" t="s">
        <v>145</v>
      </c>
      <c r="C24" s="10">
        <f>'Fane 11. Periodevise driftsomk.'!E12</f>
        <v>1162909.0295676847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9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0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-4049454.9018635154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-1782324.2453341344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44647551.445440955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WcR+RjqJ2DYyRd7oS65h/desOO0s0F3ujT4tnFh8AClVGTs8qIuOcSZpscDbS0uSELAL0PbndsMAtIMz8XvDCw==" saltValue="j97v+3SaEFVPPz9fsQX5c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5" t="s">
        <v>228</v>
      </c>
      <c r="C9" s="28">
        <v>1.2699999999999999E-2</v>
      </c>
      <c r="D9" s="1"/>
    </row>
    <row r="10" spans="1:4" x14ac:dyDescent="0.25">
      <c r="A10" s="1"/>
      <c r="B10" s="55" t="s">
        <v>229</v>
      </c>
      <c r="C10" s="28">
        <v>1.7500000000000002E-2</v>
      </c>
      <c r="D10" s="1"/>
    </row>
    <row r="11" spans="1:4" x14ac:dyDescent="0.25">
      <c r="A11" s="1"/>
      <c r="B11" s="55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5" t="s">
        <v>231</v>
      </c>
      <c r="C17" s="25">
        <v>9.1000000000000004E-3</v>
      </c>
      <c r="D17" s="1"/>
    </row>
    <row r="18" spans="1:4" x14ac:dyDescent="0.25">
      <c r="A18" s="1"/>
      <c r="B18" s="55" t="s">
        <v>232</v>
      </c>
      <c r="C18" s="25">
        <v>1.77E-2</v>
      </c>
      <c r="D18" s="1"/>
    </row>
    <row r="19" spans="1:4" x14ac:dyDescent="0.25">
      <c r="A19" s="1"/>
      <c r="B19" s="55" t="s">
        <v>233</v>
      </c>
      <c r="C19" s="25">
        <v>8.6999999999999994E-3</v>
      </c>
      <c r="D19" s="1"/>
    </row>
    <row r="20" spans="1:4" x14ac:dyDescent="0.25">
      <c r="A20" s="1"/>
      <c r="B20" s="55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5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EyAfRTeGEBSUW1d2fyAQW4pf+yhpazyUA0B/vh7dRVVMA1AQjk/uB2cjWxTpQDsHL5Or6WkuKq8Eh2roe1hAQ==" saltValue="v4aA8ftioDMfoTRjYS4ls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48116881.703204602</v>
      </c>
      <c r="D9" s="8" t="s">
        <v>3</v>
      </c>
      <c r="E9" s="1"/>
    </row>
    <row r="10" spans="1:5" ht="15" customHeight="1" x14ac:dyDescent="0.25">
      <c r="A10" s="1"/>
      <c r="B10" s="49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9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947902.56955313066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-981295.68545515463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-257934.00402728678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-1085093.9025856347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46740460.680689663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1210565.2379056867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driftsomk.'!E18</f>
        <v>1185818.3374501681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-4049454.9018635154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45087389.354182005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oYR6QhxG0vGz+H2uUn9wbfXTgFw8vgMrad9RqHfrOZHjOUU+xqJ+CIfXy5D6lt91Dp2imqQrfFbD2ESOclr7bg==" saltValue="GZFHzhtV/N9Q6QnKfFe8/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46740460.680689663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920787.07540958631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-953224.95512198494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-257754.99782849185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-1075046.497296521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45375221.305852249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1221807.8158924286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driftsomk.'!E24</f>
        <v>1209178.9586979365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47806208.080442615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HP20dIHIh5ndILuqeaie1At8Oz/Xrbh04AaC2ZJRkLQmo9Jr4pZ6TEJmwaKyTxdnLPnpfrTW3bg2Pqtf+tF8KQ==" saltValue="o753AaLNSb+QIWz2IxI3J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274</v>
      </c>
      <c r="C9" s="7">
        <f>'Fane 2.3. Økonomisk ramme 2022'!C16</f>
        <v>45375221.305852249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893891.85972528928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-925382.26331155084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-257576.11585999891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-1065092.1257557338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44021062.660650253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1233271.8726655096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driftsomk.'!E30</f>
        <v>1232999.7841842859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46487334.317500047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mjUPEC3gbuR5AmgAphQYm1gS/A6d2DpS8llShq8r+EogZBeaSuTCWy+AXWGgeJbzP5DfTywJ3kqMkr1BzputQ==" saltValue="Kiu1AMaDxKiNpAesZSV5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49507680.578357413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314312.6041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871696.29313054483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-401999.87087525101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-258292.38946094524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-675889.80253841437</v>
      </c>
      <c r="F19" s="8" t="s">
        <v>3</v>
      </c>
      <c r="G19" s="1"/>
    </row>
    <row r="20" spans="1:7" ht="15" customHeight="1" x14ac:dyDescent="0.25">
      <c r="A20" s="1"/>
      <c r="B20" s="50" t="s">
        <v>29</v>
      </c>
      <c r="C20" s="51"/>
      <c r="D20" s="52"/>
      <c r="E20" s="10">
        <f>SUM(E9:E19)</f>
        <v>49357507.412713341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1185397.675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-33108.131652653508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1152289.5433473466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1176506.4546246198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3112.0570290815776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51689415.467714384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yQem+4WdkHiX7XCjsC7j4Mat/2vLDzEeFNyWiugRNbBeJ6OnAqgFs10pCejH5Prpbb3Zm5uYy/HEgMpd3Bk1cQ==" saltValue="Ws6HJpIXQKfsKZADZosUzg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13036459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1161954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283968.26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12975659.327950001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0.33991893790196631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1182288.1950000001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283158.95725737879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12914619.473047262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258292.38946094524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12905656.727132967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258113.13454265933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12896700.201364338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257934.00402728678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12887749.891424593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257754.99782849185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12878805.792999946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257576.11585999891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T8PBO7rEqEh27Hw5uOdFTFGYrKFMiSPueNs/+vIyKF1QbMElTkSMR8INM9+0erBvGspvdVTCYhZoGuhR+xCsQ==" saltValue="TQAY6FXBCVHeoz1Id0U3KA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6"/>
      <c r="C3" s="56"/>
      <c r="D3" s="56"/>
      <c r="E3" s="56"/>
      <c r="F3" s="56"/>
      <c r="G3" s="56"/>
      <c r="H3" s="56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37785686.545511924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343849.74756415852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38097068.941911854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-48912.905639961027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673452.3618420125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38028760.988732405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319624.48710928991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675889.80253841437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38414643.838067353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149976.27173124091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1095235.2111182802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38207531.781184316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1085093.9025856347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37853749.904807076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1075046.497296521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37503243.864638515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1065092.1257557338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ZkzQeeBZOiZpZTqAKWdl06Gi/UPNzsoToe4PN9TYbBn+6/V5Zx0Gr1bJTjaPZKU6/g2x4d9qQYaAnRKVpzRP2A==" saltValue="y3aH+O3SHqv1uGWbffvPug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3.4049838479992731E-3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7.9299785640742915E-3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0.02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7GIYPgAQEKYBXVKMWl6mpS0S0mHTX3S9yQEesQiFPMmypX9euql8/etffOoNzB0svRwEbGZrBjt9TG8rfC0AQ==" saltValue="7NUeLTq31acms59+oVjFF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2019-10-14T14:17:10Z</dcterms:modified>
</cp:coreProperties>
</file>