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TK Kloak AS (S04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21" i="30" l="1"/>
  <c r="E16" i="40" l="1"/>
  <c r="E12" i="40"/>
  <c r="C15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1" i="37" s="1"/>
  <c r="E12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<sst xmlns="http://schemas.openxmlformats.org/spreadsheetml/2006/main" count="686" uniqueCount="276">
  <si>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</si>
  <si>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</si>
  <si>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</si>
  <si>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</si>
  <si>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</si>
  <si>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</si>
  <si>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</si>
  <si>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</si>
  <si>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</si>
  <si>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</si>
  <si>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</si>
  <si>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</si>
  <si>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</si>
  <si>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</si>
  <si>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</si>
  <si>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</si>
  <si>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</si>
  <si>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</si>
  <si>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</si>
  <si>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</si>
  <si>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</si>
  <si>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</si>
  <si>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</si>
  <si>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</si>
  <si>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</si>
  <si>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</si>
  <si>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</si>
  <si>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</si>
  <si>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</si>
  <si>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</si>
  <si>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</si>
  <si>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</si>
  <si>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</si>
  <si>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</si>
  <si>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</si>
  <si>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</si>
  <si>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</si>
  <si>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</si>
  <si>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</si>
  <si>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</si>
  <si>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</si>
  <si>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</si>
  <si>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</si>
  <si>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</si>
  <si>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</si>
  <si>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</si>
  <si>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</si>
  <si>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</si>
  <si>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</si>
  <si>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</si>
  <si>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</si>
  <si>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</si>
  <si>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</si>
  <si>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</si>
  <si>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</si>
  <si>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</si>
  <si>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</si>
  <si>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</si>
  <si>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</si>
  <si>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</si>
  <si>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</si>
  <si>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</si>
  <si>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</si>
  <si>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</si>
  <si>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</si>
  <si>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</si>
  <si>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</si>
  <si>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</si>
  <si>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</si>
  <si>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</si>
  <si>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</si>
  <si>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</si>
  <si>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</si>
  <si>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</si>
  <si>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</si>
  <si>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</si>
  <si>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</si>
  <si>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</si>
  <si>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</si>
  <si>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</si>
  <si>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</si>
  <si>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</si>
  <si>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</si>
  <si>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</si>
  <si>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</si>
  <si>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</si>
  <si>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</si>
  <si>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</si>
  <si>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</si>
  <si>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</si>
  <si>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</si>
  <si>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</si>
  <si>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</si>
  <si>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</si>
  <si>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</si>
  <si>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</si>
  <si>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</si>
  <si>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</si>
  <si>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</si>
  <si>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</si>
  <si>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</si>
  <si>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</si>
  <si>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</si>
  <si>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</si>
  <si>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</si>
  <si>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</si>
  <si>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</si>
  <si>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</si>
  <si>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</si>
  <si>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</si>
  <si>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</si>
  <si>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</si>
  <si>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</si>
  <si>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</si>
  <si>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</si>
  <si>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</si>
  <si>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</si>
  <si>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</si>
  <si>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</si>
  <si>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</si>
  <si>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</si>
  <si>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</si>
  <si>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</si>
  <si>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</si>
  <si>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</si>
  <si>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</si>
  <si>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</si>
  <si>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</si>
  <si>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</si>
  <si>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</si>
  <si>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</si>
  <si>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</si>
  <si>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</si>
  <si>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</si>
  <si>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</si>
  <si>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</si>
  <si>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</si>
  <si>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</si>
  <si>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</si>
  <si>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</si>
  <si>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</si>
  <si>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</si>
  <si>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</si>
  <si>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</si>
  <si>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</si>
  <si>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</si>
  <si>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</si>
  <si>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</si>
  <si>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</si>
  <si>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</si>
  <si>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</si>
  <si>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</si>
  <si>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</si>
  <si>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</si>
  <si>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</si>
  <si>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</si>
  <si>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</si>
  <si>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</si>
  <si>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</si>
  <si>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</si>
  <si>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</si>
  <si>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</si>
  <si>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</si>
  <si>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</si>
  <si>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</si>
  <si>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</si>
  <si>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</si>
  <si>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</si>
  <si>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</si>
  <si>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</si>
  <si>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</si>
  <si>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</si>
  <si>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</si>
  <si>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</si>
  <si>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</si>
  <si>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</si>
  <si>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</si>
  <si>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</si>
  <si>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</si>
  <si>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</si>
  <si>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</si>
  <si>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</si>
  <si>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</si>
  <si>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</si>
  <si>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</si>
  <si>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</si>
  <si>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</si>
  <si>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</si>
  <si>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</si>
  <si>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</si>
  <si>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</si>
  <si>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</si>
  <si>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</si>
  <si>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</si>
  <si>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</si>
  <si>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</si>
  <si>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</si>
  <si>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</si>
  <si>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</si>
  <si>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</si>
  <si>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</si>
  <si>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</si>
  <si>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</si>
  <si>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</si>
  <si>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</si>
  <si>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</si>
  <si>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</si>
  <si>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</si>
  <si>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</si>
  <si>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</si>
  <si>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</si>
  <si>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</si>
  <si>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</si>
  <si>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</si>
  <si>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</si>
  <si>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</si>
  <si>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</si>
  <si>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</si>
  <si>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</si>
  <si>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</si>
  <si>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</si>
  <si>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</si>
  <si>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</si>
  <si>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</si>
  <si>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</si>
  <si>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</si>
  <si>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</si>
  <si>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</si>
  <si>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</si>
  <si>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</si>
  <si>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</si>
  <si>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</si>
  <si>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</si>
  <si>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</si>
  <si>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</si>
  <si>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</si>
  <si>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</si>
  <si>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</si>
  <si>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</si>
  <si>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</si>
  <si>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</si>
  <si>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</si>
  <si>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</si>
  <si>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</si>
  <si>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</si>
  <si>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</si>
  <si>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</si>
  <si>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</si>
  <si>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</si>
  <si>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</si>
  <si>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</si>
  <si>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</si>
  <si>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</si>
  <si>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</si>
  <si>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</si>
  <si>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</si>
  <si>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</si>
  <si>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</si>
  <si>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</si>
  <si>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</si>
  <si>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</si>
  <si>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</si>
  <si>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</si>
  <si>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</si>
  <si>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</si>
  <si>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</si>
  <si>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</si>
  <si>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</si>
  <si>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</si>
  <si>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</si>
  <si>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Ingen engangstillæg</t>
  </si>
  <si>
    <t>Ingen tilknyttet virksomhed</t>
  </si>
  <si>
    <t>Ingen bortfald eller nedsættelse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</si>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</sst>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226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43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254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41</v>
      </c>
      <c r="D15" s="66" t="s">
        <v>107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42</v>
      </c>
      <c r="D16" s="66" t="s">
        <v>214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180</v>
      </c>
      <c r="D17" s="66" t="s">
        <v>215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157</v>
      </c>
      <c r="D18" s="63" t="s">
        <v>135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158</v>
      </c>
      <c r="D19" s="63" t="s">
        <v>136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159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111</v>
      </c>
      <c r="D22" s="57" t="s">
        <v>255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184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44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160</v>
      </c>
      <c r="D25" s="57" t="s">
        <v>112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161</v>
      </c>
      <c r="D26" s="57" t="s">
        <v>113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162</v>
      </c>
      <c r="D27" s="57" t="s">
        <v>114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16</v>
      </c>
      <c r="D28" s="57" t="s">
        <v>216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46</v>
      </c>
      <c r="D29" s="57" t="s">
        <v>45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47</v>
      </c>
      <c r="D30" s="60" t="s">
        <v>155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165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9" t="s">
        <v>196</v>
      </c>
      <c r="C8" s="90"/>
      <c r="D8" s="91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172033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84524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16496601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17716.830000000002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9106.65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16779981.48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17191910.560555484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9" t="s">
        <v>178</v>
      </c>
      <c r="C19" s="90"/>
      <c r="D19" s="91"/>
      <c r="E19" s="1"/>
      <c r="F19" s="1"/>
    </row>
    <row r="20" spans="1:6" x14ac:dyDescent="0.25">
      <c r="A20" s="1"/>
      <c r="B20" s="54" t="s">
        <v>147</v>
      </c>
      <c r="C20" s="9">
        <v>313047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313495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313949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314409</v>
      </c>
      <c r="D23" s="14" t="s">
        <v>3</v>
      </c>
      <c r="E23" s="1"/>
      <c r="F23" s="1"/>
    </row>
    <row r="24" spans="1:6" x14ac:dyDescent="0.25">
      <c r="A24" s="1"/>
      <c r="B24" s="89"/>
      <c r="C24" s="90"/>
      <c r="D24" s="9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9" t="s">
        <v>146</v>
      </c>
      <c r="C27" s="90"/>
      <c r="D27" s="91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9"/>
      <c r="C32" s="90"/>
      <c r="D32" s="9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256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137</v>
      </c>
      <c r="C8" s="90"/>
      <c r="D8" s="90"/>
      <c r="E8" s="90"/>
      <c r="F8" s="91"/>
      <c r="G8" s="1"/>
    </row>
    <row r="9" spans="1:7" x14ac:dyDescent="0.25">
      <c r="A9" s="1"/>
      <c r="B9" s="92" t="s">
        <v>138</v>
      </c>
      <c r="C9" s="93"/>
      <c r="D9" s="94"/>
      <c r="E9" s="9">
        <v>73536123.011761397</v>
      </c>
      <c r="F9" s="14" t="s">
        <v>3</v>
      </c>
      <c r="G9" s="1"/>
    </row>
    <row r="10" spans="1:7" x14ac:dyDescent="0.25">
      <c r="A10" s="1"/>
      <c r="B10" s="92" t="s">
        <v>139</v>
      </c>
      <c r="C10" s="93"/>
      <c r="D10" s="94"/>
      <c r="E10" s="9">
        <v>37470670.829999998</v>
      </c>
      <c r="F10" s="14" t="s">
        <v>3</v>
      </c>
      <c r="G10" s="1"/>
    </row>
    <row r="11" spans="1:7" x14ac:dyDescent="0.2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25">
      <c r="A12" s="1"/>
      <c r="B12" s="82" t="s">
        <v>140</v>
      </c>
      <c r="C12" s="83"/>
      <c r="D12" s="101"/>
      <c r="E12" s="10">
        <f>E9-(E10-E11)</f>
        <v>36065452.181761399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52</v>
      </c>
      <c r="C16" s="90"/>
      <c r="D16" s="90"/>
      <c r="E16" s="90"/>
      <c r="F16" s="91"/>
      <c r="G16" s="1"/>
    </row>
    <row r="17" spans="1:7" x14ac:dyDescent="0.25">
      <c r="A17" s="1"/>
      <c r="B17" s="92" t="s">
        <v>53</v>
      </c>
      <c r="C17" s="93"/>
      <c r="D17" s="94"/>
      <c r="E17" s="9">
        <v>91018663.432076856</v>
      </c>
      <c r="F17" s="14" t="s">
        <v>3</v>
      </c>
      <c r="G17" s="1"/>
    </row>
    <row r="18" spans="1:7" x14ac:dyDescent="0.25">
      <c r="A18" s="1"/>
      <c r="B18" s="92" t="s">
        <v>54</v>
      </c>
      <c r="C18" s="93"/>
      <c r="D18" s="94"/>
      <c r="E18" s="9">
        <v>48164008</v>
      </c>
      <c r="F18" s="14" t="s">
        <v>3</v>
      </c>
      <c r="G18" s="1"/>
    </row>
    <row r="19" spans="1:7" x14ac:dyDescent="0.2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25">
      <c r="A20" s="1"/>
      <c r="B20" s="82" t="s">
        <v>55</v>
      </c>
      <c r="C20" s="83"/>
      <c r="D20" s="101"/>
      <c r="E20" s="10">
        <f>E17-(E18-E19)</f>
        <v>42854655.432076856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245</v>
      </c>
      <c r="C24" s="90"/>
      <c r="D24" s="90"/>
      <c r="E24" s="90"/>
      <c r="F24" s="91"/>
      <c r="G24" s="1"/>
    </row>
    <row r="25" spans="1:7" x14ac:dyDescent="0.25">
      <c r="A25" s="1"/>
      <c r="B25" s="92" t="s">
        <v>246</v>
      </c>
      <c r="C25" s="93"/>
      <c r="D25" s="94"/>
      <c r="E25" s="9">
        <v>67753492.15342626</v>
      </c>
      <c r="F25" s="14" t="s">
        <v>3</v>
      </c>
      <c r="G25" s="1"/>
    </row>
    <row r="26" spans="1:7" x14ac:dyDescent="0.25">
      <c r="A26" s="1"/>
      <c r="B26" s="92" t="s">
        <v>247</v>
      </c>
      <c r="C26" s="93"/>
      <c r="D26" s="94"/>
      <c r="E26" s="9">
        <v>44019545.020000003</v>
      </c>
      <c r="F26" s="14" t="s">
        <v>3</v>
      </c>
      <c r="G26" s="1"/>
    </row>
    <row r="27" spans="1:7" x14ac:dyDescent="0.2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25">
      <c r="A28" s="1"/>
      <c r="B28" s="82" t="s">
        <v>248</v>
      </c>
      <c r="C28" s="83"/>
      <c r="D28" s="101"/>
      <c r="E28" s="10">
        <f>E25-(E26-E27)</f>
        <v>23733947.133426256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9" t="s">
        <v>250</v>
      </c>
      <c r="C31" s="90"/>
      <c r="D31" s="90"/>
      <c r="E31" s="90"/>
      <c r="F31" s="91"/>
      <c r="G31" s="1"/>
    </row>
    <row r="32" spans="1:7" x14ac:dyDescent="0.25">
      <c r="A32" s="1"/>
      <c r="B32" s="82" t="s">
        <v>251</v>
      </c>
      <c r="C32" s="83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89"/>
      <c r="C33" s="90"/>
      <c r="D33" s="90"/>
      <c r="E33" s="90"/>
      <c r="F33" s="91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9" t="s">
        <v>249</v>
      </c>
      <c r="C35" s="90"/>
      <c r="D35" s="90"/>
      <c r="E35" s="90"/>
      <c r="F35" s="91"/>
      <c r="G35" s="1"/>
    </row>
    <row r="36" spans="1:7" x14ac:dyDescent="0.25">
      <c r="A36" s="1"/>
      <c r="B36" s="102" t="s">
        <v>274</v>
      </c>
      <c r="C36" s="103"/>
      <c r="D36" s="104"/>
      <c r="E36" s="9">
        <v>1</v>
      </c>
      <c r="F36" s="14"/>
      <c r="G36" s="1"/>
    </row>
    <row r="37" spans="1:7" x14ac:dyDescent="0.25">
      <c r="A37" s="1"/>
      <c r="B37" s="102" t="s">
        <v>275</v>
      </c>
      <c r="C37" s="103"/>
      <c r="D37" s="104"/>
      <c r="E37" s="9">
        <v>1</v>
      </c>
      <c r="F37" s="14"/>
      <c r="G37" s="1"/>
    </row>
    <row r="38" spans="1:7" x14ac:dyDescent="0.2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2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25">
      <c r="A41" s="1"/>
      <c r="B41" s="105"/>
      <c r="C41" s="106"/>
      <c r="D41" s="106"/>
      <c r="E41" s="106"/>
      <c r="F41" s="107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201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202</v>
      </c>
      <c r="C9" s="90"/>
      <c r="D9" s="90"/>
      <c r="E9" s="90"/>
      <c r="F9" s="91"/>
      <c r="G9" s="1"/>
    </row>
    <row r="10" spans="1:7" x14ac:dyDescent="0.25">
      <c r="A10" s="1"/>
      <c r="B10" s="77" t="s">
        <v>150</v>
      </c>
      <c r="C10" s="78"/>
      <c r="D10" s="79"/>
      <c r="E10" s="7">
        <v>430477.72364658571</v>
      </c>
      <c r="F10" s="8" t="s">
        <v>3</v>
      </c>
      <c r="G10" s="1"/>
    </row>
    <row r="11" spans="1:7" x14ac:dyDescent="0.2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25">
      <c r="A12" s="1"/>
      <c r="B12" s="82" t="s">
        <v>151</v>
      </c>
      <c r="C12" s="83"/>
      <c r="D12" s="101"/>
      <c r="E12" s="10">
        <f>E11-E10</f>
        <v>-430477.72364658571</v>
      </c>
      <c r="F12" s="11" t="s">
        <v>3</v>
      </c>
      <c r="G12" s="1"/>
    </row>
    <row r="13" spans="1:7" x14ac:dyDescent="0.25">
      <c r="A13" s="1"/>
      <c r="B13" s="89" t="s">
        <v>134</v>
      </c>
      <c r="C13" s="90"/>
      <c r="D13" s="90"/>
      <c r="E13" s="90"/>
      <c r="F13" s="91"/>
      <c r="G13" s="1"/>
    </row>
    <row r="14" spans="1:7" x14ac:dyDescent="0.25">
      <c r="A14" s="1"/>
      <c r="B14" s="92" t="s">
        <v>204</v>
      </c>
      <c r="C14" s="93"/>
      <c r="D14" s="94"/>
      <c r="E14" s="9">
        <v>312173</v>
      </c>
      <c r="F14" s="8" t="s">
        <v>3</v>
      </c>
      <c r="G14" s="1"/>
    </row>
    <row r="15" spans="1:7" x14ac:dyDescent="0.25">
      <c r="A15" s="1"/>
      <c r="B15" s="77" t="s">
        <v>205</v>
      </c>
      <c r="C15" s="78"/>
      <c r="D15" s="79"/>
      <c r="E15" s="9">
        <v>274221</v>
      </c>
      <c r="F15" s="8" t="s">
        <v>3</v>
      </c>
      <c r="G15" s="1"/>
    </row>
    <row r="16" spans="1:7" x14ac:dyDescent="0.25">
      <c r="A16" s="1"/>
      <c r="B16" s="82" t="s">
        <v>151</v>
      </c>
      <c r="C16" s="83"/>
      <c r="D16" s="101"/>
      <c r="E16" s="10">
        <f>E15-E14</f>
        <v>-37952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-468429.72364658571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c1/o+CksuBEYIZ8coOpt5allExDjVn1/l4noAtCNX+4O9mVlqHLVjo0VlEC1hJc5Y9xCXmmrHqWm4WzFTD2hw==" saltValue="HPhkzBX4xujtch4ZCil8d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237</v>
      </c>
      <c r="C8" s="90"/>
      <c r="D8" s="90"/>
      <c r="E8" s="90"/>
      <c r="F8" s="90"/>
      <c r="G8" s="90"/>
      <c r="H8" s="91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273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89" t="s">
        <v>238</v>
      </c>
      <c r="C11" s="90"/>
      <c r="D11" s="91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8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219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qNy8hnWw0YcWmaONqd4tKIJDJCFMnXyDW4fuAtiz41GD2mza7tmIl2m/3rlLRSu0hrm5OjrIVCCZxqaiMXCLFw==" saltValue="NMr78jUWaQrzCyE+GM0nU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141</v>
      </c>
      <c r="C8" s="90"/>
      <c r="D8" s="90"/>
      <c r="E8" s="90"/>
      <c r="F8" s="91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270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9" t="s">
        <v>142</v>
      </c>
      <c r="C16" s="90"/>
      <c r="D16" s="90"/>
      <c r="E16" s="90"/>
      <c r="F16" s="91"/>
      <c r="G16" s="1"/>
    </row>
    <row r="17" spans="1:7" x14ac:dyDescent="0.25">
      <c r="A17" s="1"/>
      <c r="B17" s="49" t="s">
        <v>18</v>
      </c>
      <c r="C17" s="49" t="s">
        <v>12</v>
      </c>
      <c r="D17" s="50"/>
      <c r="E17" s="49" t="s">
        <v>38</v>
      </c>
      <c r="F17" s="37"/>
      <c r="G17" s="1"/>
    </row>
    <row r="18" spans="1:7" x14ac:dyDescent="0.25">
      <c r="A18" s="1"/>
      <c r="B18" s="25" t="s">
        <v>270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9" t="s">
        <v>143</v>
      </c>
      <c r="C24" s="90"/>
      <c r="D24" s="90"/>
      <c r="E24" s="90"/>
      <c r="F24" s="91"/>
      <c r="G24" s="1"/>
    </row>
    <row r="25" spans="1:7" x14ac:dyDescent="0.25">
      <c r="A25" s="1"/>
      <c r="B25" s="49" t="s">
        <v>18</v>
      </c>
      <c r="C25" s="49" t="s">
        <v>12</v>
      </c>
      <c r="D25" s="50"/>
      <c r="E25" s="49" t="s">
        <v>38</v>
      </c>
      <c r="F25" s="37"/>
      <c r="G25" s="1"/>
    </row>
    <row r="26" spans="1:7" x14ac:dyDescent="0.25">
      <c r="A26" s="1"/>
      <c r="B26" s="25" t="s">
        <v>270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9" t="s">
        <v>223</v>
      </c>
      <c r="C32" s="90"/>
      <c r="D32" s="90"/>
      <c r="E32" s="90"/>
      <c r="F32" s="91"/>
      <c r="G32" s="1"/>
    </row>
    <row r="33" spans="1:7" x14ac:dyDescent="0.25">
      <c r="A33" s="1"/>
      <c r="B33" s="49" t="s">
        <v>18</v>
      </c>
      <c r="C33" s="49" t="s">
        <v>12</v>
      </c>
      <c r="D33" s="50"/>
      <c r="E33" s="49" t="s">
        <v>38</v>
      </c>
      <c r="F33" s="37"/>
      <c r="G33" s="1"/>
    </row>
    <row r="34" spans="1:7" x14ac:dyDescent="0.25">
      <c r="A34" s="1"/>
      <c r="B34" s="25" t="s">
        <v>270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0l6sFZhsLHTk6Iy2ZC78P52CWRHmFmD789lygBcr9tCQgUMUJ7IBB1rsWuXFKmPj3/qKSaNy7zm8LXQPw1btlw==" saltValue="J0F5G9hy3Rtf6yJSHZZnK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169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125</v>
      </c>
      <c r="C8" s="90"/>
      <c r="D8" s="90"/>
      <c r="E8" s="90"/>
      <c r="F8" s="91"/>
      <c r="G8" s="1"/>
    </row>
    <row r="9" spans="1:7" x14ac:dyDescent="0.2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25">
      <c r="A10" s="1"/>
      <c r="B10" s="80" t="s">
        <v>10</v>
      </c>
      <c r="C10" s="81"/>
      <c r="D10" s="87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0" t="s">
        <v>29</v>
      </c>
      <c r="C11" s="81"/>
      <c r="D11" s="87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9" t="s">
        <v>128</v>
      </c>
      <c r="C12" s="90"/>
      <c r="D12" s="91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126</v>
      </c>
      <c r="C14" s="90"/>
      <c r="D14" s="90"/>
      <c r="E14" s="90"/>
      <c r="F14" s="91"/>
      <c r="G14" s="1"/>
    </row>
    <row r="15" spans="1:7" x14ac:dyDescent="0.2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25">
      <c r="A16" s="1"/>
      <c r="B16" s="80" t="s">
        <v>10</v>
      </c>
      <c r="C16" s="81"/>
      <c r="D16" s="87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0" t="s">
        <v>29</v>
      </c>
      <c r="C17" s="81"/>
      <c r="D17" s="87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9" t="s">
        <v>129</v>
      </c>
      <c r="C18" s="90"/>
      <c r="D18" s="91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127</v>
      </c>
      <c r="C20" s="90"/>
      <c r="D20" s="90"/>
      <c r="E20" s="90"/>
      <c r="F20" s="91"/>
      <c r="G20" s="1"/>
    </row>
    <row r="21" spans="1:7" x14ac:dyDescent="0.2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25">
      <c r="A22" s="1"/>
      <c r="B22" s="80" t="s">
        <v>10</v>
      </c>
      <c r="C22" s="81"/>
      <c r="D22" s="87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0" t="s">
        <v>29</v>
      </c>
      <c r="C23" s="81"/>
      <c r="D23" s="87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9" t="s">
        <v>130</v>
      </c>
      <c r="C24" s="90"/>
      <c r="D24" s="91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208</v>
      </c>
      <c r="C26" s="90"/>
      <c r="D26" s="90"/>
      <c r="E26" s="90"/>
      <c r="F26" s="91"/>
      <c r="G26" s="1"/>
    </row>
    <row r="27" spans="1:7" x14ac:dyDescent="0.2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25">
      <c r="A28" s="1"/>
      <c r="B28" s="80" t="s">
        <v>10</v>
      </c>
      <c r="C28" s="81"/>
      <c r="D28" s="87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0" t="s">
        <v>29</v>
      </c>
      <c r="C29" s="81"/>
      <c r="D29" s="87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9" t="s">
        <v>209</v>
      </c>
      <c r="C30" s="90"/>
      <c r="D30" s="91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210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211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166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132</v>
      </c>
      <c r="C8" s="90"/>
      <c r="D8" s="90"/>
      <c r="E8" s="90"/>
      <c r="F8" s="91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131</v>
      </c>
      <c r="C14" s="90"/>
      <c r="D14" s="90"/>
      <c r="E14" s="90"/>
      <c r="F14" s="91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9" t="s">
        <v>133</v>
      </c>
      <c r="C20" s="90"/>
      <c r="D20" s="90"/>
      <c r="E20" s="90"/>
      <c r="F20" s="91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9" t="s">
        <v>227</v>
      </c>
      <c r="C26" s="90"/>
      <c r="D26" s="90"/>
      <c r="E26" s="90"/>
      <c r="F26" s="91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257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49892453.633057341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982881.33657122951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-359606.15907547815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-232681.50360237766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-1136325.0384463018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49146722.268504418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17504957.560555484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-468429.72364658571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66183250.105413318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188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49146722.268504418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599590.01167575398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-351625.79859030433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-230809.81358740013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-1082108.4021272589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48081768.265875213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17715146.869394261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65796915.135269478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189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48081768.265875213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586597.5728436776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-344006.4643935982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-228953.17944690309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-1065189.096205798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47030217.098672584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17927901.022200871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64958118.120873451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191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23</v>
      </c>
      <c r="C5" s="76"/>
      <c r="D5" s="76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47030217.098672584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573768.64860380557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-336483.02230307355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-227111.48007143219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-1048534.3320920721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45991856.912809812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18143251.236871723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64135108.149681538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194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7" t="s">
        <v>25</v>
      </c>
      <c r="C9" s="78"/>
      <c r="D9" s="79"/>
      <c r="E9" s="7">
        <v>50639632.666697919</v>
      </c>
      <c r="F9" s="8" t="s">
        <v>3</v>
      </c>
      <c r="G9" s="1"/>
    </row>
    <row r="10" spans="1:7" ht="15" customHeight="1" x14ac:dyDescent="0.25">
      <c r="A10" s="1"/>
      <c r="B10" s="80" t="s">
        <v>48</v>
      </c>
      <c r="C10" s="81"/>
      <c r="D10" s="87"/>
      <c r="E10" s="7">
        <v>0</v>
      </c>
      <c r="F10" s="8" t="s">
        <v>3</v>
      </c>
      <c r="G10" s="1"/>
    </row>
    <row r="11" spans="1:7" ht="15" customHeight="1" x14ac:dyDescent="0.25">
      <c r="A11" s="1"/>
      <c r="B11" s="80" t="s">
        <v>49</v>
      </c>
      <c r="C11" s="81"/>
      <c r="D11" s="87"/>
      <c r="E11" s="9">
        <v>0</v>
      </c>
      <c r="F11" s="8" t="s">
        <v>3</v>
      </c>
      <c r="G11" s="1"/>
    </row>
    <row r="12" spans="1:7" ht="15" customHeight="1" x14ac:dyDescent="0.25">
      <c r="A12" s="1"/>
      <c r="B12" s="80" t="s">
        <v>32</v>
      </c>
      <c r="C12" s="81"/>
      <c r="D12" s="87"/>
      <c r="E12" s="9">
        <v>0</v>
      </c>
      <c r="F12" s="8" t="s">
        <v>3</v>
      </c>
      <c r="G12" s="1"/>
    </row>
    <row r="13" spans="1:7" ht="15" customHeight="1" x14ac:dyDescent="0.2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2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2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25">
      <c r="A16" s="1"/>
      <c r="B16" s="77" t="s">
        <v>20</v>
      </c>
      <c r="C16" s="78"/>
      <c r="D16" s="79"/>
      <c r="E16" s="9">
        <f>SUM(E9:E15)*'Fane 14. Nøgletal'!C12</f>
        <v>997600.76353394892</v>
      </c>
      <c r="F16" s="8" t="s">
        <v>3</v>
      </c>
      <c r="G16" s="1"/>
    </row>
    <row r="17" spans="1:7" ht="15" customHeight="1" x14ac:dyDescent="0.25">
      <c r="A17" s="1"/>
      <c r="B17" s="77" t="s">
        <v>10</v>
      </c>
      <c r="C17" s="78"/>
      <c r="D17" s="79"/>
      <c r="E17" s="9">
        <f>-SUM(E9:E16)*'Fane 5. Individuelt eff. krav'!G11</f>
        <v>-364991.54630067549</v>
      </c>
      <c r="F17" s="8" t="s">
        <v>3</v>
      </c>
      <c r="G17" s="1"/>
    </row>
    <row r="18" spans="1:7" ht="15" customHeight="1" x14ac:dyDescent="0.25">
      <c r="A18" s="1"/>
      <c r="B18" s="77" t="s">
        <v>29</v>
      </c>
      <c r="C18" s="78"/>
      <c r="D18" s="79"/>
      <c r="E18" s="9">
        <f>-'Fane 4.1. Gen. krav - drift'!G28</f>
        <v>-232843.09671149545</v>
      </c>
      <c r="F18" s="8" t="s">
        <v>3</v>
      </c>
      <c r="G18" s="1"/>
    </row>
    <row r="19" spans="1:7" ht="15" customHeight="1" x14ac:dyDescent="0.25">
      <c r="A19" s="1"/>
      <c r="B19" s="77" t="s">
        <v>30</v>
      </c>
      <c r="C19" s="78"/>
      <c r="D19" s="79"/>
      <c r="E19" s="9">
        <f>-'Fane 4.2. Gen. krav - anlæg'!G25</f>
        <v>-1146945.1541623652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49892453.633057341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4" t="s">
        <v>13</v>
      </c>
      <c r="C22" s="85"/>
      <c r="D22" s="88"/>
      <c r="E22" s="10">
        <v>18546927.774205778</v>
      </c>
      <c r="F22" s="11" t="s">
        <v>3</v>
      </c>
      <c r="G22" s="1"/>
    </row>
    <row r="23" spans="1:7" ht="15" customHeight="1" x14ac:dyDescent="0.25">
      <c r="A23" s="1"/>
      <c r="B23" s="89" t="s">
        <v>114</v>
      </c>
      <c r="C23" s="90"/>
      <c r="D23" s="91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92960.680234573578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0" t="s">
        <v>109</v>
      </c>
      <c r="C26" s="81"/>
      <c r="D26" s="87"/>
      <c r="E26" s="9">
        <v>0</v>
      </c>
      <c r="F26" s="8" t="s">
        <v>3</v>
      </c>
      <c r="G26" s="1"/>
    </row>
    <row r="27" spans="1:7" ht="15" customHeight="1" x14ac:dyDescent="0.2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25">
      <c r="A28" s="1"/>
      <c r="B28" s="82" t="s">
        <v>115</v>
      </c>
      <c r="C28" s="83"/>
      <c r="D28" s="83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4" t="s">
        <v>260</v>
      </c>
      <c r="C30" s="85"/>
      <c r="D30" s="85"/>
      <c r="E30" s="46">
        <v>-3731100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4" t="s">
        <v>262</v>
      </c>
      <c r="C32" s="85"/>
      <c r="D32" s="85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4" t="s">
        <v>264</v>
      </c>
      <c r="C34" s="85"/>
      <c r="D34" s="88"/>
      <c r="E34" s="10">
        <v>186129.4611673652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64987371.548665047</v>
      </c>
      <c r="F35" s="13" t="s">
        <v>3</v>
      </c>
      <c r="G35" s="1"/>
    </row>
    <row r="36" spans="1:7" ht="27" customHeight="1" x14ac:dyDescent="0.25">
      <c r="A36" s="1"/>
      <c r="B36" s="77" t="s">
        <v>218</v>
      </c>
      <c r="C36" s="78"/>
      <c r="D36" s="78"/>
      <c r="E36" s="78"/>
      <c r="F36" s="7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6" t="s">
        <v>163</v>
      </c>
      <c r="C2" s="86"/>
      <c r="D2" s="86"/>
      <c r="E2" s="86"/>
      <c r="F2" s="86"/>
      <c r="G2" s="86"/>
      <c r="H2" s="86"/>
      <c r="I2" s="1"/>
    </row>
    <row r="3" spans="1:9" ht="28.5" customHeight="1" x14ac:dyDescent="0.25">
      <c r="A3" s="1"/>
      <c r="B3" s="86"/>
      <c r="C3" s="86"/>
      <c r="D3" s="86"/>
      <c r="E3" s="86"/>
      <c r="F3" s="86"/>
      <c r="G3" s="86"/>
      <c r="H3" s="86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9" t="s">
        <v>67</v>
      </c>
      <c r="C5" s="90"/>
      <c r="D5" s="90"/>
      <c r="E5" s="90"/>
      <c r="F5" s="90"/>
      <c r="G5" s="90"/>
      <c r="H5" s="91"/>
      <c r="I5" s="1"/>
    </row>
    <row r="6" spans="1:9" x14ac:dyDescent="0.25">
      <c r="A6" s="1"/>
      <c r="B6" s="92" t="s">
        <v>56</v>
      </c>
      <c r="C6" s="93"/>
      <c r="D6" s="93"/>
      <c r="E6" s="93"/>
      <c r="F6" s="94"/>
      <c r="G6" s="24">
        <v>11785774</v>
      </c>
      <c r="H6" s="14" t="s">
        <v>3</v>
      </c>
      <c r="I6" s="1"/>
    </row>
    <row r="7" spans="1:9" x14ac:dyDescent="0.25">
      <c r="A7" s="1"/>
      <c r="B7" s="77" t="s">
        <v>181</v>
      </c>
      <c r="C7" s="78"/>
      <c r="D7" s="78"/>
      <c r="E7" s="78"/>
      <c r="F7" s="79"/>
      <c r="G7" s="24">
        <v>196873</v>
      </c>
      <c r="H7" s="14" t="s">
        <v>3</v>
      </c>
      <c r="I7" s="1"/>
    </row>
    <row r="8" spans="1:9" x14ac:dyDescent="0.25">
      <c r="A8" s="1"/>
      <c r="B8" s="92" t="s">
        <v>57</v>
      </c>
      <c r="C8" s="93"/>
      <c r="D8" s="93"/>
      <c r="E8" s="93"/>
      <c r="F8" s="94"/>
      <c r="G8" s="24">
        <f>SUM(G6:G7)*'Fane 14. Nøgletal'!C27</f>
        <v>239652.94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9" t="s">
        <v>68</v>
      </c>
      <c r="C11" s="90"/>
      <c r="D11" s="90"/>
      <c r="E11" s="90"/>
      <c r="F11" s="90"/>
      <c r="G11" s="90"/>
      <c r="H11" s="91"/>
      <c r="I11" s="1"/>
    </row>
    <row r="12" spans="1:9" x14ac:dyDescent="0.2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11748178.178550001</v>
      </c>
      <c r="H12" s="14" t="s">
        <v>3</v>
      </c>
      <c r="I12" s="1"/>
    </row>
    <row r="13" spans="1:9" ht="15" customHeight="1" x14ac:dyDescent="0.25">
      <c r="A13" s="1"/>
      <c r="B13" s="92" t="s">
        <v>182</v>
      </c>
      <c r="C13" s="93"/>
      <c r="D13" s="93"/>
      <c r="E13" s="93"/>
      <c r="F13" s="94"/>
      <c r="G13" s="24">
        <v>-174939.16132936202</v>
      </c>
      <c r="H13" s="14" t="s">
        <v>3</v>
      </c>
      <c r="I13" s="1"/>
    </row>
    <row r="14" spans="1:9" x14ac:dyDescent="0.25">
      <c r="A14" s="1"/>
      <c r="B14" s="77" t="s">
        <v>179</v>
      </c>
      <c r="C14" s="78"/>
      <c r="D14" s="78"/>
      <c r="E14" s="78"/>
      <c r="F14" s="79"/>
      <c r="G14" s="24">
        <v>861472.04415798606</v>
      </c>
      <c r="H14" s="14" t="s">
        <v>3</v>
      </c>
      <c r="I14" s="1"/>
    </row>
    <row r="15" spans="1:9" x14ac:dyDescent="0.25">
      <c r="A15" s="1"/>
      <c r="B15" s="95" t="s">
        <v>59</v>
      </c>
      <c r="C15" s="96"/>
      <c r="D15" s="96"/>
      <c r="E15" s="96"/>
      <c r="F15" s="97"/>
      <c r="G15" s="24">
        <v>66116.132500000007</v>
      </c>
      <c r="H15" s="14" t="s">
        <v>3</v>
      </c>
      <c r="I15" s="1"/>
    </row>
    <row r="16" spans="1:9" x14ac:dyDescent="0.2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250016.54387757249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9" t="s">
        <v>69</v>
      </c>
      <c r="C19" s="90"/>
      <c r="D19" s="90"/>
      <c r="E19" s="90"/>
      <c r="F19" s="90"/>
      <c r="G19" s="90"/>
      <c r="H19" s="91"/>
      <c r="I19" s="1"/>
    </row>
    <row r="20" spans="1:9" x14ac:dyDescent="0.2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11588652.031445323</v>
      </c>
      <c r="H20" s="14" t="s">
        <v>3</v>
      </c>
      <c r="I20" s="1"/>
    </row>
    <row r="21" spans="1:9" x14ac:dyDescent="0.25">
      <c r="A21" s="1"/>
      <c r="B21" s="95" t="s">
        <v>62</v>
      </c>
      <c r="C21" s="96"/>
      <c r="D21" s="96"/>
      <c r="E21" s="96"/>
      <c r="F21" s="97"/>
      <c r="G21" s="24">
        <f>677468.77836418-595580*1.0169^2</f>
        <v>61588.070760380127</v>
      </c>
      <c r="H21" s="14" t="s">
        <v>3</v>
      </c>
      <c r="I21" s="1"/>
    </row>
    <row r="22" spans="1:9" x14ac:dyDescent="0.2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233004.80204411407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9" t="s">
        <v>70</v>
      </c>
      <c r="C25" s="90"/>
      <c r="D25" s="90"/>
      <c r="E25" s="90"/>
      <c r="F25" s="90"/>
      <c r="G25" s="90"/>
      <c r="H25" s="91"/>
      <c r="I25" s="1"/>
    </row>
    <row r="26" spans="1:9" x14ac:dyDescent="0.2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11642154.835574772</v>
      </c>
      <c r="H26" s="14" t="s">
        <v>3</v>
      </c>
      <c r="I26" s="1"/>
    </row>
    <row r="27" spans="1:9" x14ac:dyDescent="0.25">
      <c r="A27" s="1"/>
      <c r="B27" s="95" t="s">
        <v>65</v>
      </c>
      <c r="C27" s="96"/>
      <c r="D27" s="96"/>
      <c r="E27" s="96"/>
      <c r="F27" s="97"/>
      <c r="G27" s="24">
        <v>0</v>
      </c>
      <c r="H27" s="14" t="s">
        <v>3</v>
      </c>
      <c r="I27" s="1"/>
    </row>
    <row r="28" spans="1:9" x14ac:dyDescent="0.25">
      <c r="A28" s="1"/>
      <c r="B28" s="92" t="s">
        <v>66</v>
      </c>
      <c r="C28" s="93"/>
      <c r="D28" s="93"/>
      <c r="E28" s="93"/>
      <c r="F28" s="94"/>
      <c r="G28" s="24">
        <f>(G26+G27)*'Fane 14. Nøgletal'!C27</f>
        <v>232843.09671149545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9" t="s">
        <v>73</v>
      </c>
      <c r="C31" s="90"/>
      <c r="D31" s="90"/>
      <c r="E31" s="90"/>
      <c r="F31" s="90"/>
      <c r="G31" s="90"/>
      <c r="H31" s="91"/>
      <c r="I31" s="1"/>
    </row>
    <row r="32" spans="1:9" x14ac:dyDescent="0.2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11634075.180118883</v>
      </c>
      <c r="H32" s="14" t="s">
        <v>3</v>
      </c>
      <c r="I32" s="1"/>
    </row>
    <row r="33" spans="1:9" x14ac:dyDescent="0.2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0</v>
      </c>
      <c r="H33" s="14" t="s">
        <v>3</v>
      </c>
      <c r="I33" s="1"/>
    </row>
    <row r="34" spans="1:9" x14ac:dyDescent="0.25">
      <c r="A34" s="1"/>
      <c r="B34" s="92" t="s">
        <v>75</v>
      </c>
      <c r="C34" s="93"/>
      <c r="D34" s="93"/>
      <c r="E34" s="93"/>
      <c r="F34" s="94"/>
      <c r="G34" s="24">
        <f>(G32+G33)*'Fane 14. Nøgletal'!C27</f>
        <v>232681.50360237766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9" t="s">
        <v>100</v>
      </c>
      <c r="C37" s="90"/>
      <c r="D37" s="90"/>
      <c r="E37" s="90"/>
      <c r="F37" s="90"/>
      <c r="G37" s="90"/>
      <c r="H37" s="91"/>
      <c r="I37" s="1"/>
    </row>
    <row r="38" spans="1:9" x14ac:dyDescent="0.2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11540490.679370007</v>
      </c>
      <c r="H38" s="14" t="s">
        <v>3</v>
      </c>
      <c r="I38" s="1"/>
    </row>
    <row r="39" spans="1:9" x14ac:dyDescent="0.2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2" t="s">
        <v>76</v>
      </c>
      <c r="C40" s="93"/>
      <c r="D40" s="93"/>
      <c r="E40" s="93"/>
      <c r="F40" s="94"/>
      <c r="G40" s="24">
        <f>(G38+G39)*'Fane 14. Nøgletal'!C27</f>
        <v>230809.81358740013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9" t="s">
        <v>101</v>
      </c>
      <c r="C43" s="90"/>
      <c r="D43" s="90"/>
      <c r="E43" s="90"/>
      <c r="F43" s="90"/>
      <c r="G43" s="90"/>
      <c r="H43" s="91"/>
      <c r="I43" s="1"/>
    </row>
    <row r="44" spans="1:9" x14ac:dyDescent="0.2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11447658.972345155</v>
      </c>
      <c r="H44" s="14" t="s">
        <v>3</v>
      </c>
      <c r="I44" s="1"/>
    </row>
    <row r="45" spans="1:9" x14ac:dyDescent="0.2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2" t="s">
        <v>77</v>
      </c>
      <c r="C46" s="93"/>
      <c r="D46" s="93"/>
      <c r="E46" s="93"/>
      <c r="F46" s="94"/>
      <c r="G46" s="24">
        <f>(G44+G45)*'Fane 14. Nøgletal'!C27</f>
        <v>228953.17944690309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9" t="s">
        <v>231</v>
      </c>
      <c r="C51" s="90"/>
      <c r="D51" s="90"/>
      <c r="E51" s="90"/>
      <c r="F51" s="90"/>
      <c r="G51" s="90"/>
      <c r="H51" s="91"/>
      <c r="I51" s="1"/>
    </row>
    <row r="52" spans="1:9" x14ac:dyDescent="0.2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11355574.003571609</v>
      </c>
      <c r="H52" s="14" t="s">
        <v>3</v>
      </c>
      <c r="I52" s="1"/>
    </row>
    <row r="53" spans="1:9" x14ac:dyDescent="0.2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227111.48007143219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2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2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25">
      <c r="A4" s="1"/>
      <c r="B4" s="89" t="s">
        <v>71</v>
      </c>
      <c r="C4" s="90"/>
      <c r="D4" s="90"/>
      <c r="E4" s="90"/>
      <c r="F4" s="90"/>
      <c r="G4" s="90"/>
      <c r="H4" s="91"/>
      <c r="I4" s="1"/>
    </row>
    <row r="5" spans="1:9" x14ac:dyDescent="0.25">
      <c r="A5" s="1"/>
      <c r="B5" s="92" t="s">
        <v>78</v>
      </c>
      <c r="C5" s="93"/>
      <c r="D5" s="93"/>
      <c r="E5" s="93"/>
      <c r="F5" s="94"/>
      <c r="G5" s="24">
        <v>39413866</v>
      </c>
      <c r="H5" s="14" t="s">
        <v>3</v>
      </c>
      <c r="I5" s="1"/>
    </row>
    <row r="6" spans="1:9" x14ac:dyDescent="0.25">
      <c r="A6" s="1"/>
      <c r="B6" s="92" t="s">
        <v>72</v>
      </c>
      <c r="C6" s="93"/>
      <c r="D6" s="93"/>
      <c r="E6" s="93"/>
      <c r="F6" s="94"/>
      <c r="G6" s="24">
        <f>G5*'Fane 14. Nøgletal'!C18</f>
        <v>358666.18060000002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9" t="s">
        <v>79</v>
      </c>
      <c r="C9" s="90"/>
      <c r="D9" s="90"/>
      <c r="E9" s="90"/>
      <c r="F9" s="90"/>
      <c r="G9" s="90"/>
      <c r="H9" s="91"/>
      <c r="I9" s="1"/>
    </row>
    <row r="10" spans="1:9" x14ac:dyDescent="0.2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39738665.816239499</v>
      </c>
      <c r="H10" s="14" t="s">
        <v>3</v>
      </c>
      <c r="I10" s="1"/>
    </row>
    <row r="11" spans="1:9" x14ac:dyDescent="0.25">
      <c r="A11" s="1"/>
      <c r="B11" s="92" t="s">
        <v>183</v>
      </c>
      <c r="C11" s="93"/>
      <c r="D11" s="93"/>
      <c r="E11" s="93"/>
      <c r="F11" s="94"/>
      <c r="G11" s="24">
        <v>600711.07275823352</v>
      </c>
      <c r="H11" s="14" t="s">
        <v>3</v>
      </c>
      <c r="I11" s="1"/>
    </row>
    <row r="12" spans="1:9" x14ac:dyDescent="0.2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2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714006.97093525995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9" t="s">
        <v>83</v>
      </c>
      <c r="C16" s="90"/>
      <c r="D16" s="90"/>
      <c r="E16" s="90"/>
      <c r="F16" s="90"/>
      <c r="G16" s="90"/>
      <c r="H16" s="91"/>
      <c r="I16" s="1"/>
    </row>
    <row r="17" spans="1:9" x14ac:dyDescent="0.2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40318813.891628563</v>
      </c>
      <c r="H17" s="14" t="s">
        <v>3</v>
      </c>
      <c r="I17" s="1"/>
    </row>
    <row r="18" spans="1:9" x14ac:dyDescent="0.25">
      <c r="A18" s="1"/>
      <c r="B18" s="95" t="s">
        <v>85</v>
      </c>
      <c r="C18" s="96"/>
      <c r="D18" s="96"/>
      <c r="E18" s="96"/>
      <c r="F18" s="97"/>
      <c r="G18" s="24">
        <v>0</v>
      </c>
      <c r="H18" s="14" t="s">
        <v>3</v>
      </c>
      <c r="I18" s="1"/>
    </row>
    <row r="19" spans="1:9" x14ac:dyDescent="0.2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713643.00588182558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9" t="s">
        <v>87</v>
      </c>
      <c r="C22" s="90"/>
      <c r="D22" s="90"/>
      <c r="E22" s="90"/>
      <c r="F22" s="90"/>
      <c r="G22" s="90"/>
      <c r="H22" s="91"/>
      <c r="I22" s="1"/>
    </row>
    <row r="23" spans="1:9" x14ac:dyDescent="0.2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40385392.752195954</v>
      </c>
      <c r="H23" s="14" t="s">
        <v>3</v>
      </c>
      <c r="I23" s="1"/>
    </row>
    <row r="24" spans="1:9" x14ac:dyDescent="0.25">
      <c r="A24" s="1"/>
      <c r="B24" s="95" t="s">
        <v>89</v>
      </c>
      <c r="C24" s="96"/>
      <c r="D24" s="96"/>
      <c r="E24" s="96"/>
      <c r="F24" s="97"/>
      <c r="G24" s="24">
        <v>0</v>
      </c>
      <c r="H24" s="14" t="s">
        <v>3</v>
      </c>
      <c r="I24" s="1"/>
    </row>
    <row r="25" spans="1:9" x14ac:dyDescent="0.25">
      <c r="A25" s="1"/>
      <c r="B25" s="92" t="s">
        <v>90</v>
      </c>
      <c r="C25" s="93"/>
      <c r="D25" s="93"/>
      <c r="E25" s="93"/>
      <c r="F25" s="94"/>
      <c r="G25" s="24">
        <f>(G23+G24)*'Fane 14. Nøgletal'!C21</f>
        <v>1146945.1541623652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9" t="s">
        <v>91</v>
      </c>
      <c r="C28" s="90"/>
      <c r="D28" s="90"/>
      <c r="E28" s="90"/>
      <c r="F28" s="90"/>
      <c r="G28" s="90"/>
      <c r="H28" s="91"/>
      <c r="I28" s="1"/>
    </row>
    <row r="29" spans="1:9" x14ac:dyDescent="0.2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40011445.015714854</v>
      </c>
      <c r="H29" s="14" t="s">
        <v>3</v>
      </c>
      <c r="I29" s="1"/>
    </row>
    <row r="30" spans="1:9" x14ac:dyDescent="0.2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0</v>
      </c>
      <c r="H30" s="14" t="s">
        <v>3</v>
      </c>
      <c r="I30" s="1"/>
    </row>
    <row r="31" spans="1:9" x14ac:dyDescent="0.2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1136325.0384463018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9" t="s">
        <v>102</v>
      </c>
      <c r="C34" s="90"/>
      <c r="D34" s="90"/>
      <c r="E34" s="90"/>
      <c r="F34" s="90"/>
      <c r="G34" s="90"/>
      <c r="H34" s="91"/>
      <c r="I34" s="1"/>
    </row>
    <row r="35" spans="1:9" x14ac:dyDescent="0.2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39349396.44099123</v>
      </c>
      <c r="H35" s="14" t="s">
        <v>3</v>
      </c>
      <c r="I35" s="1"/>
    </row>
    <row r="36" spans="1:9" x14ac:dyDescent="0.2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2" t="s">
        <v>94</v>
      </c>
      <c r="C37" s="93"/>
      <c r="D37" s="93"/>
      <c r="E37" s="93"/>
      <c r="F37" s="94"/>
      <c r="G37" s="24">
        <f>(G35+G36)*'Fane 14. Nøgletal'!C22</f>
        <v>1082108.4021272589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9" t="s">
        <v>103</v>
      </c>
      <c r="C40" s="90"/>
      <c r="D40" s="90"/>
      <c r="E40" s="90"/>
      <c r="F40" s="90"/>
      <c r="G40" s="90"/>
      <c r="H40" s="91"/>
      <c r="I40" s="1"/>
    </row>
    <row r="41" spans="1:9" x14ac:dyDescent="0.2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38734148.95293811</v>
      </c>
      <c r="H41" s="14" t="s">
        <v>3</v>
      </c>
      <c r="I41" s="1"/>
    </row>
    <row r="42" spans="1:9" x14ac:dyDescent="0.2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2" t="s">
        <v>95</v>
      </c>
      <c r="C43" s="93"/>
      <c r="D43" s="93"/>
      <c r="E43" s="93"/>
      <c r="F43" s="94"/>
      <c r="G43" s="24">
        <f>(G41+G42)*'Fane 14. Nøgletal'!C22</f>
        <v>1065189.096205798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9" t="s">
        <v>240</v>
      </c>
      <c r="C46" s="90"/>
      <c r="D46" s="90"/>
      <c r="E46" s="90"/>
      <c r="F46" s="90"/>
      <c r="G46" s="90"/>
      <c r="H46" s="91"/>
      <c r="I46" s="1"/>
    </row>
    <row r="47" spans="1:9" x14ac:dyDescent="0.2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38128521.166984439</v>
      </c>
      <c r="H47" s="14" t="s">
        <v>3</v>
      </c>
      <c r="I47" s="1"/>
    </row>
    <row r="48" spans="1:9" x14ac:dyDescent="0.2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1048534.3320920721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10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2" t="s">
        <v>104</v>
      </c>
      <c r="C9" s="93"/>
      <c r="D9" s="93"/>
      <c r="E9" s="93"/>
      <c r="F9" s="94"/>
      <c r="G9" s="23">
        <v>7.3019819059010884E-3</v>
      </c>
      <c r="H9" s="14"/>
      <c r="I9" s="1"/>
    </row>
    <row r="10" spans="1:9" x14ac:dyDescent="0.25">
      <c r="A10" s="1"/>
      <c r="B10" s="92" t="s">
        <v>105</v>
      </c>
      <c r="C10" s="93"/>
      <c r="D10" s="93"/>
      <c r="E10" s="93"/>
      <c r="F10" s="94"/>
      <c r="G10" s="23">
        <v>2.1208452675356361E-3</v>
      </c>
      <c r="H10" s="14"/>
      <c r="I10" s="1"/>
    </row>
    <row r="11" spans="1:9" x14ac:dyDescent="0.25">
      <c r="A11" s="1"/>
      <c r="B11" s="92" t="s">
        <v>106</v>
      </c>
      <c r="C11" s="93"/>
      <c r="D11" s="93"/>
      <c r="E11" s="93"/>
      <c r="F11" s="94"/>
      <c r="G11" s="41">
        <v>7.0683791918059102E-3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2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2020-09-03T08:31:16Z</dcterms:modified>
</cp:coreProperties>
</file>