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BRANDE VANDVÆRK A.M.B.A (V030)\ØR2025\"/>
    </mc:Choice>
  </mc:AlternateContent>
  <xr:revisionPtr revIDLastSave="0" documentId="13_ncr:1_{3C51D739-29CD-42D5-8728-7A905BDF7907}"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<sst xmlns="http://schemas.openxmlformats.org/spreadsheetml/2006/main" count="449" uniqueCount="204">
  <si>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</si>
  <si>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</si>
  <si>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</si>
  <si>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</si>
  <si>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</si>
  <si>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</si>
  <si>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</si>
  <si>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</si>
  <si>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</si>
  <si>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</si>
  <si>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</si>
  <si>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</si>
  <si>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</si>
  <si>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</si>
  <si>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</si>
  <si>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</si>
  <si>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</si>
  <si>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</si>
  <si>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</si>
  <si>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</si>
  <si>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</si>
  <si>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</si>
  <si>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</si>
  <si>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</si>
  <si>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</si>
  <si>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</si>
  <si>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</si>
  <si>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</si>
  <si>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</si>
  <si>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</si>
  <si>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</si>
  <si>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</si>
  <si>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</si>
  <si>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</si>
  <si>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</si>
  <si>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</si>
  <si>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</si>
  <si>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</si>
  <si>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</si>
  <si>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</si>
  <si>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</si>
  <si>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</si>
  <si>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</si>
  <si>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</si>
  <si>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</si>
  <si>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</si>
  <si>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</si>
  <si>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</si>
  <si>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</si>
  <si>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</si>
  <si>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</si>
  <si>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</si>
  <si>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</si>
  <si>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</si>
  <si>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</si>
  <si>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</si>
  <si>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</si>
  <si>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</si>
  <si>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</si>
  <si>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</si>
  <si>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</si>
  <si>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</si>
  <si>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</si>
  <si>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</si>
  <si>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</si>
  <si>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</si>
  <si>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</si>
  <si>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</si>
  <si>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</si>
  <si>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</si>
  <si>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</si>
  <si>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</si>
  <si>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</si>
  <si>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</si>
  <si>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</si>
  <si>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</si>
  <si>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</si>
  <si>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</si>
  <si>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</si>
  <si>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</si>
  <si>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</si>
  <si>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</si>
  <si>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</si>
  <si>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</si>
  <si>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</si>
  <si>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</si>
  <si>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</si>
  <si>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</si>
  <si>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</si>
  <si>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</si>
  <si>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</si>
  <si>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</si>
  <si>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</si>
  <si>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</si>
  <si>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</si>
  <si>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</si>
  <si>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</si>
  <si>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</si>
  <si>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</si>
  <si>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</si>
  <si>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</si>
  <si>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</si>
  <si>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</si>
  <si>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</si>
  <si>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</si>
  <si>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</si>
  <si>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</si>
  <si>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</si>
  <si>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</si>
  <si>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</si>
  <si>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</si>
  <si>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</si>
  <si>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</si>
  <si>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</si>
  <si>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</si>
  <si>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</si>
  <si>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</si>
  <si>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</si>
  <si>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</si>
  <si>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</si>
  <si>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</si>
  <si>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</si>
  <si>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</si>
  <si>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</si>
  <si>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</si>
  <si>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</si>
  <si>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</si>
  <si>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</si>
  <si>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</si>
  <si>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</si>
  <si>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</si>
  <si>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</si>
  <si>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</si>
  <si>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</si>
  <si>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</si>
  <si>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</si>
  <si>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</si>
  <si>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</si>
  <si>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</si>
  <si>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</si>
  <si>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</si>
  <si>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</si>
  <si>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</si>
  <si>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</si>
  <si>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</si>
  <si>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</si>
  <si>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</si>
  <si>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</si>
  <si>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</si>
  <si>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</si>
  <si>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</si>
  <si>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</si>
  <si>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</si>
  <si>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</si>
  <si>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</si>
  <si>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</si>
  <si>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</si>
  <si>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</si>
  <si>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</si>
  <si>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</si>
  <si>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</si>
  <si>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</si>
  <si>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</si>
  <si>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</si>
  <si>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</si>
  <si>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</si>
  <si>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</si>
  <si>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</si>
  <si>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</si>
  <si>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</si>
  <si>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</si>
  <si>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</si>
  <si>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</si>
  <si>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</si>
  <si>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</si>
  <si>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</si>
  <si>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</si>
  <si>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</si>
  <si>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</si>
  <si>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</si>
  <si>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</si>
  <si>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</si>
  <si>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</si>
  <si>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</si>
  <si>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</si>
  <si>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</si>
  <si>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</si>
  <si>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</si>
  <si>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</si>
  <si>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</si>
  <si>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</si>
  <si>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</si>
  <si>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</si>
  <si>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</si>
  <si>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</si>
  <si>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</si>
  <si>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</si>
  <si>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</si>
  <si>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</si>
  <si>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</si>
  <si>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</si>
  <si>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</si>
  <si>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Tilbagebetaling af sambeskatningsbidrag som følge af skattesagen</t>
  </si>
  <si>
    <t>Øvrige afgifter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</si>
</sst>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87" t="s">
        <v>4</v>
      </c>
      <c r="D6" s="87"/>
      <c r="E6" s="87"/>
      <c r="F6" s="87"/>
      <c r="G6" s="1"/>
    </row>
    <row r="7" spans="1:7" ht="15" customHeight="1" x14ac:dyDescent="0.3">
      <c r="A7" s="1"/>
      <c r="B7" s="3"/>
      <c r="C7" s="87"/>
      <c r="D7" s="87"/>
      <c r="E7" s="87"/>
      <c r="F7" s="87"/>
      <c r="G7" s="1"/>
    </row>
    <row r="8" spans="1:7" ht="15.6" x14ac:dyDescent="0.3">
      <c r="A8" s="1"/>
      <c r="B8" s="4"/>
      <c r="C8" s="89" t="s">
        <v>198</v>
      </c>
      <c r="D8" s="89"/>
      <c r="E8" s="89"/>
      <c r="F8" s="89"/>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8" t="s">
        <v>5</v>
      </c>
      <c r="D11" s="88"/>
      <c r="E11" s="88"/>
      <c r="F11" s="88"/>
      <c r="G11" s="1"/>
    </row>
    <row r="12" spans="1:7" x14ac:dyDescent="0.3">
      <c r="A12" s="1"/>
      <c r="B12" s="1"/>
      <c r="C12" s="1"/>
      <c r="D12" s="1"/>
      <c r="E12" s="1"/>
      <c r="F12" s="1"/>
      <c r="G12" s="1"/>
    </row>
    <row r="13" spans="1:7" x14ac:dyDescent="0.3">
      <c r="A13" s="1"/>
      <c r="B13" s="6" t="s">
        <v>6</v>
      </c>
      <c r="C13" s="84" t="s">
        <v>124</v>
      </c>
      <c r="D13" s="85"/>
      <c r="E13" s="85"/>
      <c r="F13" s="86"/>
      <c r="G13" s="1"/>
    </row>
    <row r="14" spans="1:7" x14ac:dyDescent="0.3">
      <c r="A14" s="1"/>
      <c r="B14" s="6" t="s">
        <v>14</v>
      </c>
      <c r="C14" s="84" t="s">
        <v>159</v>
      </c>
      <c r="D14" s="85"/>
      <c r="E14" s="85"/>
      <c r="F14" s="86"/>
      <c r="G14" s="1"/>
    </row>
    <row r="15" spans="1:7" x14ac:dyDescent="0.3">
      <c r="A15" s="1"/>
      <c r="B15" s="6" t="s">
        <v>29</v>
      </c>
      <c r="C15" s="84" t="s">
        <v>107</v>
      </c>
      <c r="D15" s="85"/>
      <c r="E15" s="85"/>
      <c r="F15" s="86"/>
      <c r="G15" s="1"/>
    </row>
    <row r="16" spans="1:7" x14ac:dyDescent="0.3">
      <c r="A16" s="1"/>
      <c r="B16" s="6" t="s">
        <v>30</v>
      </c>
      <c r="C16" s="84" t="s">
        <v>125</v>
      </c>
      <c r="D16" s="85"/>
      <c r="E16" s="85"/>
      <c r="F16" s="86"/>
      <c r="G16" s="1"/>
    </row>
    <row r="17" spans="1:7" x14ac:dyDescent="0.3">
      <c r="A17" s="1"/>
      <c r="B17" s="6" t="s">
        <v>57</v>
      </c>
      <c r="C17" s="84" t="s">
        <v>126</v>
      </c>
      <c r="D17" s="85"/>
      <c r="E17" s="85"/>
      <c r="F17" s="86"/>
      <c r="G17" s="1"/>
    </row>
    <row r="18" spans="1:7" x14ac:dyDescent="0.3">
      <c r="A18" s="1"/>
      <c r="B18" s="6" t="s">
        <v>49</v>
      </c>
      <c r="C18" s="90" t="s">
        <v>42</v>
      </c>
      <c r="D18" s="91"/>
      <c r="E18" s="91"/>
      <c r="F18" s="92"/>
      <c r="G18" s="1"/>
    </row>
    <row r="19" spans="1:7" x14ac:dyDescent="0.3">
      <c r="A19" s="1"/>
      <c r="B19" s="6" t="s">
        <v>50</v>
      </c>
      <c r="C19" s="90" t="s">
        <v>43</v>
      </c>
      <c r="D19" s="91"/>
      <c r="E19" s="91"/>
      <c r="F19" s="92"/>
      <c r="G19" s="1"/>
    </row>
    <row r="20" spans="1:7" x14ac:dyDescent="0.3">
      <c r="A20" s="1"/>
      <c r="B20" s="6" t="s">
        <v>7</v>
      </c>
      <c r="C20" s="90" t="s">
        <v>9</v>
      </c>
      <c r="D20" s="91"/>
      <c r="E20" s="91"/>
      <c r="F20" s="92"/>
      <c r="G20" s="1"/>
    </row>
    <row r="21" spans="1:7" x14ac:dyDescent="0.3">
      <c r="A21" s="1"/>
      <c r="B21" s="6" t="s">
        <v>51</v>
      </c>
      <c r="C21" s="81" t="s">
        <v>11</v>
      </c>
      <c r="D21" s="82"/>
      <c r="E21" s="82"/>
      <c r="F21" s="83"/>
      <c r="G21" s="1"/>
    </row>
    <row r="22" spans="1:7" x14ac:dyDescent="0.3">
      <c r="A22" s="1"/>
      <c r="B22" s="6" t="s">
        <v>37</v>
      </c>
      <c r="C22" s="75" t="s">
        <v>127</v>
      </c>
      <c r="D22" s="76"/>
      <c r="E22" s="76"/>
      <c r="F22" s="77"/>
      <c r="G22" s="1"/>
    </row>
    <row r="23" spans="1:7" x14ac:dyDescent="0.3">
      <c r="A23" s="1"/>
      <c r="B23" s="6" t="s">
        <v>8</v>
      </c>
      <c r="C23" s="75" t="s">
        <v>89</v>
      </c>
      <c r="D23" s="76"/>
      <c r="E23" s="76"/>
      <c r="F23" s="77"/>
      <c r="G23" s="1"/>
    </row>
    <row r="24" spans="1:7" x14ac:dyDescent="0.3">
      <c r="A24" s="1"/>
      <c r="B24" s="6" t="s">
        <v>85</v>
      </c>
      <c r="C24" s="75" t="s">
        <v>78</v>
      </c>
      <c r="D24" s="76"/>
      <c r="E24" s="76"/>
      <c r="F24" s="77"/>
      <c r="G24" s="1"/>
    </row>
    <row r="25" spans="1:7" x14ac:dyDescent="0.3">
      <c r="A25" s="1"/>
      <c r="B25" s="6" t="s">
        <v>86</v>
      </c>
      <c r="C25" s="75" t="s">
        <v>38</v>
      </c>
      <c r="D25" s="76"/>
      <c r="E25" s="76"/>
      <c r="F25" s="77"/>
      <c r="G25" s="1"/>
    </row>
    <row r="26" spans="1:7" x14ac:dyDescent="0.3">
      <c r="A26" s="1"/>
      <c r="B26" s="6" t="s">
        <v>87</v>
      </c>
      <c r="C26" s="75" t="s">
        <v>39</v>
      </c>
      <c r="D26" s="76"/>
      <c r="E26" s="76"/>
      <c r="F26" s="77"/>
      <c r="G26" s="1"/>
    </row>
    <row r="27" spans="1:7" x14ac:dyDescent="0.3">
      <c r="A27" s="1"/>
      <c r="B27" s="6" t="s">
        <v>52</v>
      </c>
      <c r="C27" s="75" t="s">
        <v>58</v>
      </c>
      <c r="D27" s="76"/>
      <c r="E27" s="76"/>
      <c r="F27" s="77"/>
      <c r="G27" s="1"/>
    </row>
    <row r="28" spans="1:7" x14ac:dyDescent="0.3">
      <c r="A28" s="1"/>
      <c r="B28" s="6" t="s">
        <v>46</v>
      </c>
      <c r="C28" s="75" t="s">
        <v>31</v>
      </c>
      <c r="D28" s="76"/>
      <c r="E28" s="76"/>
      <c r="F28" s="77"/>
      <c r="G28" s="1"/>
    </row>
    <row r="29" spans="1:7" x14ac:dyDescent="0.3">
      <c r="A29" s="1"/>
      <c r="B29" s="6" t="s">
        <v>88</v>
      </c>
      <c r="C29" s="78" t="s">
        <v>47</v>
      </c>
      <c r="D29" s="79"/>
      <c r="E29" s="79"/>
      <c r="F29" s="8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y+x5gaEgqnwlL0CdziCKcqtEtUdLxbGY03/Y26Dqu+duNg/pmXKjZezTkhwCXvgef+tlwEuy/WhTNQt9tKKOOw==" saltValue="y5NKpO57TJ6L3C0jGcg4Yw=="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55</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7" t="s">
        <v>142</v>
      </c>
      <c r="C8" s="98"/>
      <c r="D8" s="99"/>
      <c r="E8" s="1"/>
    </row>
    <row r="9" spans="1:5" ht="15" customHeight="1" x14ac:dyDescent="0.3">
      <c r="A9" s="1"/>
      <c r="B9" s="51" t="s">
        <v>27</v>
      </c>
      <c r="C9" s="45" t="s">
        <v>145</v>
      </c>
      <c r="D9" s="11"/>
      <c r="E9" s="1"/>
    </row>
    <row r="10" spans="1:5" ht="15" customHeight="1" x14ac:dyDescent="0.3">
      <c r="A10" s="1"/>
      <c r="B10" s="64" t="s">
        <v>199</v>
      </c>
      <c r="C10" s="65">
        <v>5881622</v>
      </c>
      <c r="D10" s="14" t="s">
        <v>3</v>
      </c>
      <c r="E10" s="1"/>
    </row>
    <row r="11" spans="1:5" x14ac:dyDescent="0.3">
      <c r="A11" s="1"/>
      <c r="B11" s="64" t="s">
        <v>200</v>
      </c>
      <c r="C11" s="65">
        <v>57610</v>
      </c>
      <c r="D11" s="14" t="s">
        <v>3</v>
      </c>
      <c r="E11" s="1"/>
    </row>
    <row r="12" spans="1:5" x14ac:dyDescent="0.3">
      <c r="A12" s="1"/>
      <c r="B12" s="64" t="s">
        <v>201</v>
      </c>
      <c r="C12" s="65">
        <v>15253</v>
      </c>
      <c r="D12" s="14" t="s">
        <v>3</v>
      </c>
      <c r="E12" s="1"/>
    </row>
    <row r="13" spans="1:5" x14ac:dyDescent="0.3">
      <c r="A13" s="1"/>
      <c r="B13" s="64" t="s">
        <v>202</v>
      </c>
      <c r="C13" s="65">
        <v>12300</v>
      </c>
      <c r="D13" s="14" t="s">
        <v>3</v>
      </c>
      <c r="E13" s="1"/>
    </row>
    <row r="14" spans="1:5" x14ac:dyDescent="0.3">
      <c r="A14" s="1"/>
      <c r="B14" s="64" t="s">
        <v>203</v>
      </c>
      <c r="C14" s="65">
        <v>15074</v>
      </c>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5981859</v>
      </c>
      <c r="D19" s="13" t="s">
        <v>3</v>
      </c>
      <c r="E19" s="1"/>
    </row>
    <row r="20" spans="1:5" x14ac:dyDescent="0.3">
      <c r="A20" s="1"/>
      <c r="B20" s="52" t="s">
        <v>144</v>
      </c>
      <c r="C20" s="12">
        <f>C19*(1+'Fane 13. Nøgletal'!C11)^2</f>
        <v>6801347.9011877105</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xhOuqyQJDHOVManlRpri74xrkdHWVoSf+TbTRwiNG79HRpqSqo6a4vVBh3W4aKctoQ2qAvDiqrnnXCSCmnJA/Q==" saltValue="0rcTXka1/sRz8LoEm8SdZ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172</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1"/>
      <c r="D7" s="1"/>
      <c r="E7" s="1"/>
    </row>
    <row r="8" spans="1:5" x14ac:dyDescent="0.3">
      <c r="A8" s="1"/>
      <c r="B8" s="97" t="s">
        <v>175</v>
      </c>
      <c r="C8" s="98"/>
      <c r="D8" s="99"/>
      <c r="E8" s="1"/>
    </row>
    <row r="9" spans="1:5" x14ac:dyDescent="0.3">
      <c r="A9" s="1"/>
      <c r="B9" s="56" t="s">
        <v>176</v>
      </c>
      <c r="C9" s="9">
        <v>793780.51088197529</v>
      </c>
      <c r="D9" s="39" t="s">
        <v>3</v>
      </c>
      <c r="E9" s="1"/>
    </row>
    <row r="10" spans="1:5" x14ac:dyDescent="0.3">
      <c r="A10" s="1"/>
      <c r="B10" s="56" t="s">
        <v>174</v>
      </c>
      <c r="C10" s="9">
        <v>261712.33920702711</v>
      </c>
      <c r="D10" s="14" t="s">
        <v>3</v>
      </c>
      <c r="E10" s="1"/>
    </row>
    <row r="11" spans="1:5" x14ac:dyDescent="0.3">
      <c r="A11" s="1"/>
      <c r="B11" s="52"/>
      <c r="C11" s="53"/>
      <c r="D11" s="19"/>
      <c r="E11" s="1"/>
    </row>
    <row r="12" spans="1:5" ht="53.85" customHeight="1" x14ac:dyDescent="0.3">
      <c r="A12" s="1"/>
      <c r="B12" s="106" t="s">
        <v>173</v>
      </c>
      <c r="C12" s="107"/>
      <c r="D12" s="108"/>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793780.51088197529</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12214128.509204462</v>
      </c>
      <c r="D21" s="14" t="s">
        <v>3</v>
      </c>
      <c r="E21" s="1"/>
    </row>
    <row r="22" spans="1:5" x14ac:dyDescent="0.3">
      <c r="A22" s="1"/>
      <c r="B22" s="56" t="s">
        <v>182</v>
      </c>
      <c r="C22" s="9">
        <v>12429455</v>
      </c>
      <c r="D22" s="14" t="s">
        <v>3</v>
      </c>
      <c r="E22" s="1"/>
    </row>
    <row r="23" spans="1:5" x14ac:dyDescent="0.3">
      <c r="A23" s="1"/>
      <c r="B23" s="56" t="s">
        <v>28</v>
      </c>
      <c r="C23" s="9">
        <v>0</v>
      </c>
      <c r="D23" s="14" t="s">
        <v>3</v>
      </c>
      <c r="E23" s="1"/>
    </row>
    <row r="24" spans="1:5" x14ac:dyDescent="0.3">
      <c r="A24" s="1"/>
      <c r="B24" s="73" t="s">
        <v>183</v>
      </c>
      <c r="C24" s="46">
        <f>C21-C22-C23</f>
        <v>-215326.49079553783</v>
      </c>
      <c r="D24" s="17" t="s">
        <v>3</v>
      </c>
      <c r="E24" s="1"/>
    </row>
    <row r="25" spans="1:5" x14ac:dyDescent="0.3">
      <c r="A25" s="1"/>
      <c r="B25" s="52"/>
      <c r="C25" s="53"/>
      <c r="D25" s="19"/>
      <c r="E25" s="1"/>
    </row>
    <row r="26" spans="1:5" x14ac:dyDescent="0.3">
      <c r="A26" s="1"/>
      <c r="B26" s="1"/>
      <c r="C26" s="1"/>
      <c r="D26" s="1"/>
      <c r="E26" s="1"/>
    </row>
    <row r="27" spans="1:5" x14ac:dyDescent="0.3">
      <c r="A27" s="1"/>
      <c r="B27" s="97" t="s">
        <v>184</v>
      </c>
      <c r="C27" s="98"/>
      <c r="D27" s="99"/>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09"/>
      <c r="C31" s="110"/>
      <c r="D31" s="11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swKFgQNuTOrRoa9ej4DUuY1eePCeoXIalEH+l4RKr6hzzG78HqQhv+AzHmJtD9oCr/I6cbL4VxPHjvGVNMQZNw==" saltValue="JBR1MKjNv5XjOPQnIGSTJ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5" t="s">
        <v>96</v>
      </c>
      <c r="C3" s="95"/>
      <c r="D3" s="95"/>
      <c r="E3" s="1"/>
    </row>
    <row r="4" spans="1:5" ht="15" customHeight="1" x14ac:dyDescent="0.3">
      <c r="A4" s="1"/>
      <c r="B4" s="95"/>
      <c r="C4" s="95"/>
      <c r="D4" s="95"/>
      <c r="E4" s="1"/>
    </row>
    <row r="5" spans="1:5" x14ac:dyDescent="0.3">
      <c r="A5" s="1"/>
      <c r="B5" s="95"/>
      <c r="C5" s="95"/>
      <c r="D5" s="95"/>
      <c r="E5" s="1"/>
    </row>
    <row r="6" spans="1:5" x14ac:dyDescent="0.3">
      <c r="A6" s="1"/>
      <c r="B6" s="1"/>
      <c r="C6" s="1"/>
      <c r="D6" s="1"/>
      <c r="E6" s="1"/>
    </row>
    <row r="7" spans="1:5" x14ac:dyDescent="0.3">
      <c r="A7" s="1"/>
      <c r="B7" s="1"/>
      <c r="C7" s="1"/>
      <c r="D7" s="1"/>
      <c r="E7" s="1"/>
    </row>
    <row r="8" spans="1:5" x14ac:dyDescent="0.3">
      <c r="A8" s="1"/>
      <c r="B8" s="97" t="s">
        <v>97</v>
      </c>
      <c r="C8" s="98"/>
      <c r="D8" s="99"/>
      <c r="E8" s="1"/>
    </row>
    <row r="9" spans="1:5" ht="15" customHeight="1" x14ac:dyDescent="0.3">
      <c r="A9" s="1"/>
      <c r="B9" s="112" t="s">
        <v>123</v>
      </c>
      <c r="C9" s="113"/>
      <c r="D9" s="114"/>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Zwpr0lDfMr0jzTjDHOlLL47Zgcr6/H446avpDCErygeAsToqFIboGu2ttogICfm1VzVgLrz/+tvYpJL880TZNQ==" saltValue="qgMgS0XtbX7/cmHkpi+Bd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3" t="s">
        <v>90</v>
      </c>
      <c r="C3" s="93"/>
      <c r="D3" s="93"/>
      <c r="E3" s="93"/>
      <c r="F3" s="93"/>
      <c r="G3" s="93"/>
      <c r="H3" s="93"/>
      <c r="I3" s="93"/>
      <c r="J3" s="93"/>
      <c r="K3" s="93"/>
      <c r="L3" s="1"/>
    </row>
    <row r="4" spans="1:12" ht="15" customHeight="1" x14ac:dyDescent="0.3">
      <c r="A4" s="1"/>
      <c r="B4" s="93"/>
      <c r="C4" s="93"/>
      <c r="D4" s="93"/>
      <c r="E4" s="93"/>
      <c r="F4" s="93"/>
      <c r="G4" s="93"/>
      <c r="H4" s="93"/>
      <c r="I4" s="93"/>
      <c r="J4" s="93"/>
      <c r="K4" s="93"/>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7" t="s">
        <v>74</v>
      </c>
      <c r="C8" s="98"/>
      <c r="D8" s="98"/>
      <c r="E8" s="98"/>
      <c r="F8" s="98"/>
      <c r="G8" s="98"/>
      <c r="H8" s="98"/>
      <c r="I8" s="98"/>
      <c r="J8" s="98"/>
      <c r="K8" s="99"/>
      <c r="L8" s="1"/>
    </row>
    <row r="9" spans="1:12" ht="39.75" customHeight="1" x14ac:dyDescent="0.3">
      <c r="A9" s="1"/>
      <c r="B9" s="18" t="s">
        <v>0</v>
      </c>
      <c r="C9" s="18" t="s">
        <v>1</v>
      </c>
      <c r="D9" s="115" t="s">
        <v>83</v>
      </c>
      <c r="E9" s="116"/>
      <c r="F9" s="115" t="s">
        <v>2</v>
      </c>
      <c r="G9" s="116"/>
      <c r="H9" s="115" t="s">
        <v>84</v>
      </c>
      <c r="I9" s="116"/>
      <c r="J9" s="115" t="s">
        <v>25</v>
      </c>
      <c r="K9" s="116"/>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vQlq4BZYBlL0XAPKrIC+wTmTG3V9GTZnFuA6RONE0Tpxh9srG8OoxseWj6d83hYTp4DmKEswKsnvc/dYy+1qWA==" saltValue="a2N0pPXaV/SGJSotTHeH6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91</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c r="C11" s="21"/>
      <c r="D11" s="14" t="s">
        <v>3</v>
      </c>
      <c r="E11" s="9"/>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0</v>
      </c>
      <c r="D17" s="13" t="s">
        <v>3</v>
      </c>
      <c r="E17" s="12">
        <f>SUM(E10:E16)</f>
        <v>0</v>
      </c>
      <c r="F17" s="13" t="s">
        <v>3</v>
      </c>
      <c r="G17" s="1"/>
    </row>
    <row r="18" spans="1:7" x14ac:dyDescent="0.3">
      <c r="A18" s="1"/>
      <c r="B18" s="52" t="s">
        <v>147</v>
      </c>
      <c r="C18" s="12">
        <f>C17*(1+'Fane 13. Nøgletal'!C11)</f>
        <v>0</v>
      </c>
      <c r="D18" s="13" t="s">
        <v>3</v>
      </c>
      <c r="E18" s="12">
        <f>E17*(1+'Fane 13. Nøgletal'!C11)</f>
        <v>0</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RBdLnHT6nky1dMz2hQx1lQi1sx7RpkUFVVb4snOTRCi2Kn29Xqihwt3CT431MSTqJsJaYsdMjB8Ofc7pJdfHZg==" saltValue="6uHCxhI0qNnh5Ku5kQr2s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92</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7" t="s">
        <v>150</v>
      </c>
      <c r="C8" s="98"/>
      <c r="D8" s="98"/>
      <c r="E8" s="98"/>
      <c r="F8" s="99"/>
      <c r="G8" s="1"/>
    </row>
    <row r="9" spans="1:7" x14ac:dyDescent="0.3">
      <c r="A9" s="1"/>
      <c r="B9" s="71" t="s">
        <v>15</v>
      </c>
      <c r="C9" s="73" t="s">
        <v>10</v>
      </c>
      <c r="D9" s="74"/>
      <c r="E9" s="73" t="s">
        <v>26</v>
      </c>
      <c r="F9" s="27"/>
      <c r="G9" s="1"/>
    </row>
    <row r="10" spans="1:7" x14ac:dyDescent="0.3">
      <c r="A10" s="1"/>
      <c r="B10" s="23"/>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qvT9j2SlZBmNxq0gx1N+RNF+NnEy3SvRim52ENxem3MZBodEt6EqU7PUu6hcwc0X0LlgZnmyILVMgB4qzuG6aw==" saltValue="r/RDhZahokLAOI7oh0lxO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93</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x14ac:dyDescent="0.3">
      <c r="A7" s="1"/>
      <c r="B7" s="1"/>
      <c r="C7" s="1"/>
      <c r="D7" s="1"/>
      <c r="E7" s="1"/>
      <c r="F7" s="1"/>
      <c r="G7" s="1"/>
    </row>
    <row r="8" spans="1:7" x14ac:dyDescent="0.3">
      <c r="A8" s="1"/>
      <c r="B8" s="97" t="s">
        <v>59</v>
      </c>
      <c r="C8" s="98"/>
      <c r="D8" s="98"/>
      <c r="E8" s="98"/>
      <c r="F8" s="99"/>
      <c r="G8" s="1"/>
    </row>
    <row r="9" spans="1:7" ht="15" customHeight="1" x14ac:dyDescent="0.3">
      <c r="A9" s="1"/>
      <c r="B9" s="54" t="s">
        <v>60</v>
      </c>
      <c r="C9" s="117" t="s">
        <v>10</v>
      </c>
      <c r="D9" s="118"/>
      <c r="E9" s="117" t="s">
        <v>26</v>
      </c>
      <c r="F9" s="118"/>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kjwJ+9hooyPUnlPbinWx4YIBqRvUE+4tNP8FiskD04aZyCtqKv+8w1br6s3NdsHHQAlQQnru4dNakcGQFM+z1w==" saltValue="1hDLC/k2yhoMsdonz1kH3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94</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7" t="s">
        <v>152</v>
      </c>
      <c r="C8" s="98"/>
      <c r="D8" s="98"/>
      <c r="E8" s="98"/>
      <c r="F8" s="99"/>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ZLY5gZdP6dVBCy7oTJzqPQSUnwg0GkemuLAQ2x4gr4v9CEk/3nrKHzrA/2tnLjQYewTvMoGvtMyXjYeKuPTdzw==" saltValue="iHYIblDAy8mOXQxLauiS7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5" t="s">
        <v>95</v>
      </c>
      <c r="C3" s="95"/>
      <c r="D3" s="1"/>
    </row>
    <row r="4" spans="1:4" ht="15" customHeight="1" x14ac:dyDescent="0.3">
      <c r="A4" s="1"/>
      <c r="B4" s="95"/>
      <c r="C4" s="95"/>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196</v>
      </c>
      <c r="C11" s="49">
        <v>6.6299999999999998E-2</v>
      </c>
      <c r="D11" s="1"/>
    </row>
    <row r="12" spans="1:4" x14ac:dyDescent="0.3">
      <c r="A12" s="1"/>
      <c r="B12" s="97"/>
      <c r="C12" s="99"/>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197</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NlU7jk0LlkFOePWnZpY4JEtoVnOGqxXOCet5kyoI1KiXQv4d2RE8ijuIQi3fmQE2lKSiFQXEs1g26yM2jV8YDg==" saltValue="RuQXhuwBdyD0k0KZpVwav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128</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6129534.5112284292</v>
      </c>
      <c r="D9" s="8" t="s">
        <v>3</v>
      </c>
      <c r="E9" s="1"/>
    </row>
    <row r="10" spans="1:5" ht="17.100000000000001" customHeight="1" x14ac:dyDescent="0.3">
      <c r="A10" s="1"/>
      <c r="B10" s="24" t="s">
        <v>32</v>
      </c>
      <c r="C10" s="7">
        <f>'Fane 10.1. Varige tillæg'!C18</f>
        <v>0</v>
      </c>
      <c r="D10" s="8" t="s">
        <v>3</v>
      </c>
      <c r="E10" s="1"/>
    </row>
    <row r="11" spans="1:5" ht="17.100000000000001" customHeight="1" x14ac:dyDescent="0.3">
      <c r="A11" s="1"/>
      <c r="B11" s="24" t="s">
        <v>33</v>
      </c>
      <c r="C11" s="9">
        <f>'Fane 10.1. Varige tillæg'!E18</f>
        <v>0</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406388.13809444482</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-63534.692482422986</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6472387.9568404509</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6801347.9011877105</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13273735.858028162</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xzJeOV8+AO0DN7WfZAgL4T/nDG5yxl9gHtIZGUMg/1dghK7ZibaYmaAFNVJxLfY92QMvmNt/9GLIHFq5QZ367w==" saltValue="m86V4hOGigsFW10eiNwXn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129</v>
      </c>
      <c r="C3" s="93"/>
      <c r="D3" s="93"/>
      <c r="E3" s="1"/>
    </row>
    <row r="4" spans="1:5" ht="15" customHeight="1" x14ac:dyDescent="0.3">
      <c r="A4" s="1"/>
      <c r="B4" s="93"/>
      <c r="C4" s="93"/>
      <c r="D4" s="93"/>
      <c r="E4" s="1"/>
    </row>
    <row r="5" spans="1:5" x14ac:dyDescent="0.3">
      <c r="A5" s="1"/>
      <c r="B5" s="94"/>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6472387.9568404509</v>
      </c>
      <c r="D9" s="8" t="s">
        <v>3</v>
      </c>
      <c r="E9" s="1"/>
    </row>
    <row r="10" spans="1:5" ht="15" customHeight="1" x14ac:dyDescent="0.3">
      <c r="A10" s="1"/>
      <c r="B10" s="47" t="s">
        <v>17</v>
      </c>
      <c r="C10" s="41">
        <f>C9*'Fane 13. Nøgletal'!C11</f>
        <v>429119.32153852185</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-66392.101742127474</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6835115.1766368449</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7252277.2670364557</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14087392.443673301</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deGTC59Seindknvn/BdDbjiiKVn7PCv0fU9yYc6+dZLWfrDZGCWanstiaD977wZV/z+i9j33FL9cyRR7fTEmFg==" saltValue="6MydYDOGKQwCDzCWnHwB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130</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6835115.1766368449</v>
      </c>
      <c r="D9" s="8" t="s">
        <v>3</v>
      </c>
      <c r="E9" s="1"/>
    </row>
    <row r="10" spans="1:5" ht="15" customHeight="1" x14ac:dyDescent="0.3">
      <c r="A10" s="1"/>
      <c r="B10" s="47" t="s">
        <v>17</v>
      </c>
      <c r="C10" s="41">
        <f>C9*'Fane 13. Nøgletal'!C11</f>
        <v>453168.13621102279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-69378.020125877913</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7218905.2927219896</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7733103.2498409729</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14952008.542562962</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fJRuywnYoZf8OWD73GXpZ3TiTX9apB7+Hl7k6RsMULWoLQOVTt9BTiroksqHrio2m5+9V+8b+MX0OItgnWCxzw==" saltValue="LZeacXzbq7rKJJ2NeBaV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131</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7218905.2927219896</v>
      </c>
      <c r="D9" s="8" t="s">
        <v>3</v>
      </c>
      <c r="E9" s="1"/>
    </row>
    <row r="10" spans="1:5" ht="15" customHeight="1" x14ac:dyDescent="0.3">
      <c r="A10" s="1"/>
      <c r="B10" s="47" t="s">
        <v>17</v>
      </c>
      <c r="C10" s="9">
        <f>C9*'Fane 13. Nøgletal'!C11</f>
        <v>478613.42090746789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-72498.227203019153</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7625020.4864264382</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8245807.9953054301</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15870828.481731869</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5Pd+gnnvoFH3YM0/VSLOiC3j7S0pmwO0YmKkOs+5kqZiixy1Lp4A5VMp07iS80IhCSv7FHtulKglLRulO1zcpw==" saltValue="dQ4ada8vRxMiw3T4Cot1o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5" t="s">
        <v>134</v>
      </c>
      <c r="C3" s="95"/>
      <c r="D3" s="95"/>
      <c r="E3" s="1"/>
    </row>
    <row r="4" spans="1:5" ht="15" customHeight="1" x14ac:dyDescent="0.3">
      <c r="A4" s="1"/>
      <c r="B4" s="95"/>
      <c r="C4" s="95"/>
      <c r="D4" s="95"/>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5971590.9350994444</v>
      </c>
      <c r="D9" s="8" t="s">
        <v>3</v>
      </c>
      <c r="E9" s="1"/>
    </row>
    <row r="10" spans="1:5" x14ac:dyDescent="0.3">
      <c r="A10" s="1"/>
      <c r="B10" s="24" t="s">
        <v>32</v>
      </c>
      <c r="C10" s="7">
        <v>0</v>
      </c>
      <c r="D10" s="8" t="s">
        <v>3</v>
      </c>
      <c r="E10" s="1"/>
    </row>
    <row r="11" spans="1:5" ht="15" customHeight="1" x14ac:dyDescent="0.3">
      <c r="A11" s="1"/>
      <c r="B11" s="24" t="s">
        <v>33</v>
      </c>
      <c r="C11" s="9">
        <v>5694.7352000000001</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213048.77189370024</v>
      </c>
      <c r="D16" s="8" t="s">
        <v>3</v>
      </c>
      <c r="E16" s="1"/>
    </row>
    <row r="17" spans="1:5" x14ac:dyDescent="0.3">
      <c r="A17" s="1"/>
      <c r="B17" s="24" t="s">
        <v>9</v>
      </c>
      <c r="C17" s="9">
        <v>0</v>
      </c>
      <c r="D17" s="8" t="s">
        <v>3</v>
      </c>
      <c r="E17" s="1"/>
    </row>
    <row r="18" spans="1:5" x14ac:dyDescent="0.3">
      <c r="A18" s="1"/>
      <c r="B18" s="24" t="s">
        <v>21</v>
      </c>
      <c r="C18" s="9">
        <v>-60799.930964715844</v>
      </c>
      <c r="D18" s="8" t="s">
        <v>3</v>
      </c>
      <c r="E18" s="1"/>
    </row>
    <row r="19" spans="1:5" x14ac:dyDescent="0.3">
      <c r="A19" s="1"/>
      <c r="B19" s="24" t="s">
        <v>22</v>
      </c>
      <c r="C19" s="9">
        <v>0</v>
      </c>
      <c r="D19" s="8" t="s">
        <v>3</v>
      </c>
      <c r="E19" s="1"/>
    </row>
    <row r="20" spans="1:5" x14ac:dyDescent="0.3">
      <c r="A20" s="1"/>
      <c r="B20" s="73" t="s">
        <v>19</v>
      </c>
      <c r="C20" s="10">
        <v>6129534.5112284292</v>
      </c>
      <c r="D20" s="11" t="s">
        <v>3</v>
      </c>
      <c r="E20" s="1"/>
    </row>
    <row r="21" spans="1:5" x14ac:dyDescent="0.3">
      <c r="A21" s="1"/>
      <c r="B21" s="52" t="s">
        <v>11</v>
      </c>
      <c r="C21" s="53"/>
      <c r="D21" s="19"/>
      <c r="E21" s="1"/>
    </row>
    <row r="22" spans="1:5" x14ac:dyDescent="0.3">
      <c r="A22" s="1"/>
      <c r="B22" s="54" t="s">
        <v>11</v>
      </c>
      <c r="C22" s="10">
        <v>7327554.1458559996</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25" t="s">
        <v>193</v>
      </c>
      <c r="C33" s="53"/>
      <c r="D33" s="19"/>
      <c r="E33" s="1"/>
    </row>
    <row r="34" spans="1:5" ht="15.6" customHeight="1" x14ac:dyDescent="0.3">
      <c r="A34" s="1"/>
      <c r="B34" s="58" t="s">
        <v>194</v>
      </c>
      <c r="C34" s="10">
        <v>305488.42572529498</v>
      </c>
      <c r="D34" s="11" t="s">
        <v>3</v>
      </c>
      <c r="E34" s="1"/>
    </row>
    <row r="35" spans="1:5" ht="15.6" customHeight="1" x14ac:dyDescent="0.3">
      <c r="A35" s="1"/>
      <c r="B35" s="52" t="s">
        <v>67</v>
      </c>
      <c r="C35" s="29">
        <v>13762577.082809722</v>
      </c>
      <c r="D35" s="19" t="s">
        <v>3</v>
      </c>
      <c r="E35" s="1"/>
    </row>
    <row r="36" spans="1:5" ht="30" customHeight="1" x14ac:dyDescent="0.3">
      <c r="A36" s="1"/>
      <c r="B36" s="96" t="s">
        <v>195</v>
      </c>
      <c r="C36" s="96"/>
      <c r="D36" s="96"/>
      <c r="E36" s="1"/>
    </row>
    <row r="37" spans="1:5" ht="27.75" customHeight="1"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row r="51" spans="1:5" hidden="1" x14ac:dyDescent="0.3"/>
    <row r="52" spans="1:5" hidden="1" x14ac:dyDescent="0.3"/>
  </sheetData>
  <sheetProtection algorithmName="SHA-512" hashValue="c1bHOTCT9k88N+awSaYFK9MjrTgfTDmJHINQL5+rToRwjkNCQcVMmb/VUz3slFMSVb/I2Ue8gPZSKKH9hpIN0Q==" saltValue="/NNkkvUCOj0pySqC7w1PbQ=="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5" t="s">
        <v>53</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32"/>
      <c r="D7" s="1"/>
      <c r="E7" s="1"/>
    </row>
    <row r="8" spans="1:5" x14ac:dyDescent="0.3">
      <c r="A8" s="1"/>
      <c r="B8" s="97" t="s">
        <v>75</v>
      </c>
      <c r="C8" s="98"/>
      <c r="D8" s="99"/>
      <c r="E8" s="1"/>
    </row>
    <row r="9" spans="1:5" x14ac:dyDescent="0.3">
      <c r="A9" s="1"/>
      <c r="B9" s="56" t="s">
        <v>167</v>
      </c>
      <c r="C9" s="22">
        <v>3040013.0760393552</v>
      </c>
      <c r="D9" s="14" t="s">
        <v>3</v>
      </c>
      <c r="E9" s="1"/>
    </row>
    <row r="10" spans="1:5" x14ac:dyDescent="0.3">
      <c r="A10" s="1"/>
      <c r="B10" s="56" t="s">
        <v>110</v>
      </c>
      <c r="C10" s="61">
        <f>('Fane 3. Omkostninger i ØR2024'!C10+'Fane 3. Omkostninger i ØR2024'!C12+'Fane 3. Omkostninger i ØR2024'!C14)*(1+'Fane 13. Nøgletal'!C10)</f>
        <v>0</v>
      </c>
      <c r="D10" s="14" t="s">
        <v>3</v>
      </c>
      <c r="E10" s="1"/>
    </row>
    <row r="11" spans="1:5" x14ac:dyDescent="0.3">
      <c r="A11" s="1"/>
      <c r="B11" s="56" t="s">
        <v>81</v>
      </c>
      <c r="C11" s="22">
        <f>C9*'Fane 13. Nøgletal'!C23+C10*'Fane 13. Nøgletal'!C23</f>
        <v>60800.261520787106</v>
      </c>
      <c r="D11" s="14" t="s">
        <v>3</v>
      </c>
      <c r="E11" s="1"/>
    </row>
    <row r="12" spans="1:5" x14ac:dyDescent="0.3">
      <c r="A12" s="1"/>
      <c r="B12" s="52"/>
      <c r="C12" s="31"/>
      <c r="D12" s="19"/>
      <c r="E12" s="1"/>
    </row>
    <row r="13" spans="1:5" x14ac:dyDescent="0.3">
      <c r="A13" s="1"/>
      <c r="B13" s="1"/>
      <c r="C13" s="32"/>
      <c r="D13" s="1"/>
      <c r="E13" s="1"/>
    </row>
    <row r="14" spans="1:5" x14ac:dyDescent="0.3">
      <c r="A14" s="1"/>
      <c r="B14" s="97" t="s">
        <v>153</v>
      </c>
      <c r="C14" s="98"/>
      <c r="D14" s="99"/>
      <c r="E14" s="1"/>
    </row>
    <row r="15" spans="1:5" x14ac:dyDescent="0.3">
      <c r="A15" s="1"/>
      <c r="B15" s="56" t="s">
        <v>168</v>
      </c>
      <c r="C15" s="22">
        <f>(C9+C10-C11)*(1+'Fane 13. Nøgletal'!C11)</f>
        <v>3176734.6241211491</v>
      </c>
      <c r="D15" s="14" t="s">
        <v>3</v>
      </c>
      <c r="E15" s="1"/>
    </row>
    <row r="16" spans="1:5" x14ac:dyDescent="0.3">
      <c r="A16" s="1"/>
      <c r="B16" s="56" t="s">
        <v>154</v>
      </c>
      <c r="C16" s="61">
        <f>('Fane 2.1. Økonomisk ramme 2025'!C10+'Fane 2.1. Økonomisk ramme 2025'!C12+'Fane 2.1. Økonomisk ramme 2025'!C14)*(1+'Fane 13. Nøgletal'!C11)</f>
        <v>0</v>
      </c>
      <c r="D16" s="14" t="s">
        <v>3</v>
      </c>
      <c r="E16" s="1"/>
    </row>
    <row r="17" spans="1:5" x14ac:dyDescent="0.3">
      <c r="A17" s="1"/>
      <c r="B17" s="56" t="s">
        <v>155</v>
      </c>
      <c r="C17" s="22">
        <f>(C15+C16)*'Fane 13. Nøgletal'!C23</f>
        <v>63534.692482422986</v>
      </c>
      <c r="D17" s="14" t="s">
        <v>3</v>
      </c>
      <c r="E17" s="1"/>
    </row>
    <row r="18" spans="1:5" x14ac:dyDescent="0.3">
      <c r="A18" s="1"/>
      <c r="B18" s="52"/>
      <c r="C18" s="31"/>
      <c r="D18" s="19"/>
      <c r="E18" s="1"/>
    </row>
    <row r="19" spans="1:5" x14ac:dyDescent="0.3">
      <c r="A19" s="1"/>
      <c r="B19" s="1"/>
      <c r="C19" s="32"/>
      <c r="D19" s="1"/>
      <c r="E19" s="1"/>
    </row>
    <row r="20" spans="1:5" x14ac:dyDescent="0.3">
      <c r="A20" s="1"/>
      <c r="B20" s="97" t="s">
        <v>170</v>
      </c>
      <c r="C20" s="98"/>
      <c r="D20" s="99"/>
      <c r="E20" s="1"/>
    </row>
    <row r="21" spans="1:5" x14ac:dyDescent="0.3">
      <c r="A21" s="1"/>
      <c r="B21" s="56" t="s">
        <v>169</v>
      </c>
      <c r="C21" s="48">
        <f>(C15+C16-C17)*(1+'Fane 13. Nøgletal'!C11)</f>
        <v>3319605.0871063736</v>
      </c>
      <c r="D21" s="14" t="s">
        <v>3</v>
      </c>
      <c r="E21" s="1"/>
    </row>
    <row r="22" spans="1:5" x14ac:dyDescent="0.3">
      <c r="A22" s="1"/>
      <c r="B22" s="56" t="s">
        <v>171</v>
      </c>
      <c r="C22" s="48">
        <f>(C21)*'Fane 13. Nøgletal'!C23</f>
        <v>66392.101742127474</v>
      </c>
      <c r="D22" s="14" t="s">
        <v>3</v>
      </c>
      <c r="E22" s="1"/>
    </row>
    <row r="23" spans="1:5" x14ac:dyDescent="0.3">
      <c r="A23" s="1"/>
      <c r="B23" s="52"/>
      <c r="C23" s="31"/>
      <c r="D23" s="19"/>
      <c r="E23" s="1"/>
    </row>
    <row r="24" spans="1:5" x14ac:dyDescent="0.3">
      <c r="A24" s="1"/>
      <c r="B24" s="1"/>
      <c r="C24" s="32"/>
      <c r="D24" s="1"/>
      <c r="E24" s="1"/>
    </row>
    <row r="25" spans="1:5" x14ac:dyDescent="0.3">
      <c r="A25" s="1"/>
      <c r="B25" s="97" t="s">
        <v>116</v>
      </c>
      <c r="C25" s="98"/>
      <c r="D25" s="99"/>
      <c r="E25" s="1"/>
    </row>
    <row r="26" spans="1:5" x14ac:dyDescent="0.3">
      <c r="A26" s="1"/>
      <c r="B26" s="56" t="s">
        <v>117</v>
      </c>
      <c r="C26" s="48">
        <f>(C21-C22)*(1+'Fane 13. Nøgletal'!C11)</f>
        <v>3468901.0062938957</v>
      </c>
      <c r="D26" s="14" t="s">
        <v>3</v>
      </c>
      <c r="E26" s="1"/>
    </row>
    <row r="27" spans="1:5" x14ac:dyDescent="0.3">
      <c r="A27" s="1"/>
      <c r="B27" s="56" t="s">
        <v>118</v>
      </c>
      <c r="C27" s="48">
        <f>(C26)*'Fane 13. Nøgletal'!C23</f>
        <v>69378.020125877913</v>
      </c>
      <c r="D27" s="14" t="s">
        <v>3</v>
      </c>
      <c r="E27" s="1"/>
    </row>
    <row r="28" spans="1:5" x14ac:dyDescent="0.3">
      <c r="A28" s="1"/>
      <c r="B28" s="52"/>
      <c r="C28" s="42"/>
      <c r="D28" s="19"/>
      <c r="E28" s="1"/>
    </row>
    <row r="29" spans="1:5" x14ac:dyDescent="0.3">
      <c r="A29" s="1"/>
      <c r="B29" s="1"/>
      <c r="C29" s="32"/>
      <c r="D29" s="1"/>
      <c r="E29" s="1"/>
    </row>
    <row r="30" spans="1:5" x14ac:dyDescent="0.3">
      <c r="A30" s="1"/>
      <c r="B30" s="97" t="s">
        <v>136</v>
      </c>
      <c r="C30" s="98"/>
      <c r="D30" s="99"/>
      <c r="E30" s="1"/>
    </row>
    <row r="31" spans="1:5" x14ac:dyDescent="0.3">
      <c r="A31" s="1"/>
      <c r="B31" s="56" t="s">
        <v>137</v>
      </c>
      <c r="C31" s="48">
        <f>(C26-C27)*(1+'Fane 13. Nøgletal'!C11)</f>
        <v>3624911.3601509575</v>
      </c>
      <c r="D31" s="14" t="s">
        <v>3</v>
      </c>
      <c r="E31" s="1"/>
    </row>
    <row r="32" spans="1:5" x14ac:dyDescent="0.3">
      <c r="A32" s="1"/>
      <c r="B32" s="56" t="s">
        <v>138</v>
      </c>
      <c r="C32" s="48">
        <f>(C31)*'Fane 13. Nøgletal'!C23</f>
        <v>72498.227203019153</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H/We8OhIr8z71RvGz0szcBq6zU81M6xop5Xfe1mTpHT++7+TciP/o0kJl4/IZxb0bvA6wj+3u4+Rj8nFMJW++w==" saltValue="Ww3JHRHORSeYb/lPsSGi7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0" t="s">
        <v>54</v>
      </c>
      <c r="C3" s="101"/>
      <c r="D3" s="101"/>
      <c r="E3" s="1"/>
    </row>
    <row r="4" spans="1:5" ht="15" customHeight="1" x14ac:dyDescent="0.3">
      <c r="A4" s="1"/>
      <c r="B4" s="101"/>
      <c r="C4" s="101"/>
      <c r="D4" s="101"/>
      <c r="E4" s="1"/>
    </row>
    <row r="5" spans="1:5" ht="15" customHeight="1" x14ac:dyDescent="0.3">
      <c r="A5" s="1"/>
      <c r="B5" s="101"/>
      <c r="C5" s="101"/>
      <c r="D5" s="101"/>
      <c r="E5" s="1"/>
    </row>
    <row r="6" spans="1:5" ht="15" customHeight="1" x14ac:dyDescent="0.3">
      <c r="A6" s="1"/>
      <c r="B6" s="1"/>
      <c r="C6" s="1"/>
      <c r="D6" s="1"/>
      <c r="E6" s="1"/>
    </row>
    <row r="7" spans="1:5" ht="15" customHeight="1" x14ac:dyDescent="0.3">
      <c r="A7" s="1"/>
      <c r="B7" s="1"/>
      <c r="C7" s="1"/>
      <c r="D7" s="1"/>
      <c r="E7" s="1"/>
    </row>
    <row r="8" spans="1:5" x14ac:dyDescent="0.3">
      <c r="A8" s="1"/>
      <c r="B8" s="97" t="s">
        <v>76</v>
      </c>
      <c r="C8" s="98"/>
      <c r="D8" s="99"/>
      <c r="E8" s="1"/>
    </row>
    <row r="9" spans="1:5" x14ac:dyDescent="0.3">
      <c r="A9" s="1"/>
      <c r="B9" s="56" t="s">
        <v>162</v>
      </c>
      <c r="C9" s="48">
        <v>3144165.8782055029</v>
      </c>
      <c r="D9" s="14" t="s">
        <v>3</v>
      </c>
      <c r="E9" s="1"/>
    </row>
    <row r="10" spans="1:5" x14ac:dyDescent="0.3">
      <c r="A10" s="1"/>
      <c r="B10" s="56" t="s">
        <v>113</v>
      </c>
      <c r="C10" s="48">
        <f>('Fane 3. Omkostninger i ØR2024'!C11+'Fane 3. Omkostninger i ØR2024'!C13+'Fane 3. Omkostninger i ØR2024'!C15)*(1+'Fane 13. Nøgletal'!C10)</f>
        <v>6154.8698041600001</v>
      </c>
      <c r="D10" s="14" t="s">
        <v>3</v>
      </c>
      <c r="E10" s="1"/>
    </row>
    <row r="11" spans="1:5" x14ac:dyDescent="0.3">
      <c r="A11" s="1"/>
      <c r="B11" s="56" t="s">
        <v>114</v>
      </c>
      <c r="C11" s="61">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7" t="s">
        <v>156</v>
      </c>
      <c r="C14" s="98"/>
      <c r="D14" s="99"/>
      <c r="E14" s="1"/>
    </row>
    <row r="15" spans="1:5" x14ac:dyDescent="0.3">
      <c r="A15" s="1"/>
      <c r="B15" s="56" t="s">
        <v>163</v>
      </c>
      <c r="C15" s="48">
        <f>(C9+C10-C11)*(1+'Fane 13. Nøgletal'!C11)</f>
        <v>3359187.0136027038</v>
      </c>
      <c r="D15" s="14" t="s">
        <v>3</v>
      </c>
      <c r="E15" s="1"/>
    </row>
    <row r="16" spans="1:5" x14ac:dyDescent="0.3">
      <c r="A16" s="1"/>
      <c r="B16" s="56" t="s">
        <v>157</v>
      </c>
      <c r="C16" s="61">
        <f>('Fane 2.1. Økonomisk ramme 2025'!C11+'Fane 2.1. Økonomisk ramme 2025'!C13+'Fane 2.1. Økonomisk ramme 2025'!C15)*(1+'Fane 13. Nøgletal'!C11)</f>
        <v>0</v>
      </c>
      <c r="D16" s="14" t="s">
        <v>3</v>
      </c>
      <c r="E16" s="1"/>
    </row>
    <row r="17" spans="1:5" x14ac:dyDescent="0.3">
      <c r="A17" s="1"/>
      <c r="B17" s="56" t="s">
        <v>158</v>
      </c>
      <c r="C17" s="61">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7" t="s">
        <v>166</v>
      </c>
      <c r="C20" s="98"/>
      <c r="D20" s="99"/>
      <c r="E20" s="1"/>
    </row>
    <row r="21" spans="1:5" x14ac:dyDescent="0.3">
      <c r="A21" s="1"/>
      <c r="B21" s="56" t="s">
        <v>164</v>
      </c>
      <c r="C21" s="48">
        <f>(C15+C16-C17)*(1+'Fane 13. Nøgletal'!C11)</f>
        <v>3581901.1126045631</v>
      </c>
      <c r="D21" s="14" t="s">
        <v>3</v>
      </c>
      <c r="E21" s="1"/>
    </row>
    <row r="22" spans="1:5" x14ac:dyDescent="0.3">
      <c r="A22" s="1"/>
      <c r="B22" s="56" t="s">
        <v>165</v>
      </c>
      <c r="C22" s="61">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7" t="s">
        <v>119</v>
      </c>
      <c r="C25" s="98"/>
      <c r="D25" s="99"/>
      <c r="E25" s="1"/>
    </row>
    <row r="26" spans="1:5" x14ac:dyDescent="0.3">
      <c r="A26" s="1"/>
      <c r="B26" s="56" t="s">
        <v>120</v>
      </c>
      <c r="C26" s="48">
        <f>(C21-C22)*(1+'Fane 13. Nøgletal'!C11)</f>
        <v>3819381.1563702459</v>
      </c>
      <c r="D26" s="14" t="s">
        <v>3</v>
      </c>
      <c r="E26" s="1"/>
    </row>
    <row r="27" spans="1:5" x14ac:dyDescent="0.3">
      <c r="A27" s="1"/>
      <c r="B27" s="56" t="s">
        <v>121</v>
      </c>
      <c r="C27" s="61">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7" t="s">
        <v>139</v>
      </c>
      <c r="C30" s="98"/>
      <c r="D30" s="99"/>
      <c r="E30" s="1"/>
    </row>
    <row r="31" spans="1:5" x14ac:dyDescent="0.3">
      <c r="A31" s="1"/>
      <c r="B31" s="56" t="s">
        <v>140</v>
      </c>
      <c r="C31" s="48">
        <f>(C26-C27)*(1+'Fane 13. Nøgletal'!C11)</f>
        <v>4072606.1270375932</v>
      </c>
      <c r="D31" s="14" t="s">
        <v>3</v>
      </c>
      <c r="E31" s="1"/>
    </row>
    <row r="32" spans="1:5" x14ac:dyDescent="0.3">
      <c r="A32" s="1"/>
      <c r="B32" s="56" t="s">
        <v>141</v>
      </c>
      <c r="C32" s="61">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4NqDawpvohnE/VJ/YVddKHpbyDfGesYRzCzK+m85BZP8Rv93AelKw4HTp+38IgR7J29z7zyhkqsN9zy3GDif2A==" saltValue="lFfDffMGVJv0+/dFRd9w8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3" t="s">
        <v>41</v>
      </c>
      <c r="C3" s="93"/>
      <c r="D3" s="1"/>
    </row>
    <row r="4" spans="1:4" ht="15" customHeight="1" x14ac:dyDescent="0.3">
      <c r="A4" s="1"/>
      <c r="B4" s="93"/>
      <c r="C4" s="93"/>
      <c r="D4" s="1"/>
    </row>
    <row r="5" spans="1:4" x14ac:dyDescent="0.3">
      <c r="A5" s="1"/>
      <c r="B5" s="1"/>
      <c r="C5" s="1"/>
      <c r="D5" s="1"/>
    </row>
    <row r="6" spans="1:4" x14ac:dyDescent="0.3">
      <c r="A6" s="1"/>
      <c r="B6" s="1"/>
      <c r="C6" s="1"/>
      <c r="D6" s="1"/>
    </row>
    <row r="7" spans="1:4" x14ac:dyDescent="0.3">
      <c r="A7" s="1"/>
      <c r="B7" s="1"/>
      <c r="C7" s="1"/>
      <c r="D7" s="1"/>
    </row>
    <row r="8" spans="1:4" x14ac:dyDescent="0.3">
      <c r="A8" s="1"/>
      <c r="B8" s="97" t="s">
        <v>9</v>
      </c>
      <c r="C8" s="99"/>
      <c r="D8" s="1"/>
    </row>
    <row r="9" spans="1:4" x14ac:dyDescent="0.3">
      <c r="A9" s="1"/>
      <c r="B9" s="56" t="s">
        <v>160</v>
      </c>
      <c r="C9" s="44">
        <v>0</v>
      </c>
      <c r="D9" s="1"/>
    </row>
    <row r="10" spans="1:4" x14ac:dyDescent="0.3">
      <c r="A10" s="1"/>
      <c r="B10" s="52"/>
      <c r="C10" s="19"/>
      <c r="D10" s="1"/>
    </row>
    <row r="11" spans="1:4" ht="15" customHeight="1" x14ac:dyDescent="0.3">
      <c r="A11" s="1"/>
      <c r="B11" s="102" t="s">
        <v>161</v>
      </c>
      <c r="C11" s="103"/>
      <c r="D11" s="1"/>
    </row>
    <row r="12" spans="1:4" ht="13.5" customHeight="1" x14ac:dyDescent="0.3">
      <c r="A12" s="1"/>
      <c r="B12" s="104"/>
      <c r="C12" s="105"/>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d44wqIS7nhxkIGK+q96X9psKrkjTt7Su12K0/+Na1B8922oYdcVXv0dKVFvfCJ4I88yHIMl7U5sRckqWan+7g==" saltValue="mXK18xAZacoaih+7n9dK7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2024-09-03T18:17:47Z</dcterms:modified>
</cp:coreProperties>
</file>