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Egedal AS (V041)\ØR2023\"/>
    </mc:Choice>
  </mc:AlternateContent>
  <bookViews>
    <workbookView xWindow="3120" yWindow="990" windowWidth="12750" windowHeight="4620" tabRatio="872" activeTab="6"/>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G18" i="15" l="1"/>
  <c r="E27" i="6" l="1"/>
  <c r="E17" i="5"/>
  <c r="E17" i="4"/>
  <c r="E17" i="3"/>
  <c r="E26" i="2"/>
  <c r="E15" i="3" l="1"/>
  <c r="E24" i="2"/>
  <c r="E16" i="8" l="1"/>
  <c r="E15" i="8"/>
  <c r="E24" i="8" l="1"/>
  <c r="E28" i="8" s="1"/>
  <c r="E30" i="8" s="1"/>
  <c r="C11" i="12" l="1"/>
  <c r="E11" i="12"/>
  <c r="E10" i="11"/>
  <c r="C10" i="11"/>
  <c r="H11" i="9"/>
  <c r="J11" i="9"/>
  <c r="C12" i="7"/>
  <c r="F10" i="9" l="1"/>
  <c r="F11" i="9" s="1"/>
  <c r="E12" i="12"/>
  <c r="C12" i="12"/>
  <c r="E12" i="2" l="1"/>
  <c r="E11" i="11"/>
  <c r="C11" i="11"/>
  <c r="C10" i="10" l="1"/>
  <c r="C13" i="7"/>
  <c r="C13" i="10" l="1"/>
  <c r="C14" i="10" s="1"/>
  <c r="E13" i="5"/>
  <c r="E13" i="4"/>
  <c r="E13" i="3"/>
  <c r="E22" i="6"/>
  <c r="E15" i="6" l="1"/>
  <c r="E16" i="6" s="1"/>
  <c r="E9" i="2" l="1"/>
  <c r="E28" i="6"/>
  <c r="E12" i="13"/>
  <c r="E13" i="13" s="1"/>
  <c r="C12" i="13"/>
  <c r="C13" i="13" s="1"/>
  <c r="E11" i="2" l="1"/>
  <c r="E19" i="2" l="1"/>
  <c r="E20" i="2"/>
  <c r="E21" i="2" l="1"/>
  <c r="E22" i="2" s="1"/>
  <c r="E17" i="2" l="1"/>
  <c r="E10" i="10" l="1"/>
  <c r="E13" i="10" l="1"/>
  <c r="E14"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<sst xmlns="http://schemas.openxmlformats.org/spreadsheetml/2006/main" count="323" uniqueCount="154">
  <si>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</si>
  <si>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</si>
  <si>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</si>
  <si>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</si>
  <si>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</si>
  <si>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</si>
  <si>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</si>
  <si>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</si>
  <si>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</si>
  <si>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</si>
  <si>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</si>
  <si>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</si>
  <si>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</si>
  <si>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</si>
  <si>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</si>
  <si>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</si>
  <si>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</si>
  <si>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</si>
  <si>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</si>
  <si>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</si>
  <si>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</si>
  <si>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</si>
  <si>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</si>
  <si>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</si>
  <si>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</si>
  <si>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</si>
  <si>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</si>
  <si>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</si>
  <si>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</si>
  <si>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</si>
  <si>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</si>
  <si>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</si>
  <si>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</si>
  <si>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</si>
  <si>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</si>
  <si>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</si>
  <si>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</si>
  <si>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</si>
  <si>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</si>
  <si>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</si>
  <si>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</si>
  <si>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</si>
  <si>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</si>
  <si>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</si>
  <si>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</si>
  <si>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</si>
  <si>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</si>
  <si>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</si>
  <si>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</si>
  <si>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</si>
  <si>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</si>
  <si>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</si>
  <si>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</si>
  <si>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</si>
  <si>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</si>
  <si>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</si>
  <si>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</si>
  <si>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</si>
  <si>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</si>
  <si>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</si>
  <si>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</si>
  <si>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</si>
  <si>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</si>
  <si>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</si>
  <si>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</si>
  <si>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</si>
  <si>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</si>
  <si>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</si>
  <si>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</si>
  <si>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</si>
  <si>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</si>
  <si>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</si>
  <si>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</si>
  <si>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</si>
  <si>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</si>
  <si>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</si>
  <si>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</si>
  <si>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</si>
  <si>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</si>
  <si>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</si>
  <si>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</si>
  <si>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</si>
  <si>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</si>
  <si>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</si>
  <si>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</si>
  <si>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</si>
  <si>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</si>
  <si>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</si>
  <si>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</si>
  <si>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</si>
  <si>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</si>
  <si>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</si>
  <si>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</si>
  <si>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</si>
  <si>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</si>
  <si>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</si>
  <si>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</si>
  <si>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</si>
  <si>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</si>
  <si>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</si>
  <si>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</si>
  <si>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</si>
  <si>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</si>
  <si>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</si>
  <si>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</si>
  <si>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</si>
  <si>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</si>
  <si>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</si>
  <si>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</si>
  <si>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</si>
  <si>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</si>
  <si>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</si>
  <si>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</si>
  <si>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</si>
  <si>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</si>
  <si>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</si>
  <si>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</si>
  <si>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</si>
  <si>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</si>
  <si>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</si>
  <si>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</si>
  <si>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</si>
  <si>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</si>
  <si>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</si>
  <si>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</si>
  <si>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</si>
  <si>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</si>
  <si>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</si>
  <si>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</si>
  <si>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</si>
  <si>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</si>
  <si>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</si>
  <si>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</si>
  <si>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</si>
  <si>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</si>
  <si>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</si>
  <si>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</si>
  <si>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</si>
  <si>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Udvikling af nye rensemetoder</t>
  </si>
  <si>
    <t>Byudvikling af Egedal By</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</si>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</sst>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view="pageLayout" zoomScale="87" zoomScaleNormal="100" zoomScalePageLayoutView="87" workbookViewId="0">
      <selection activeCell="D18" sqref="D18:G18"/>
    </sheetView>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5.816406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9" t="s">
        <v>4</v>
      </c>
      <c r="E6" s="79"/>
      <c r="F6" s="79"/>
      <c r="G6" s="79"/>
      <c r="H6" s="3"/>
      <c r="I6" s="1"/>
    </row>
    <row r="7" spans="1:9" ht="15" customHeight="1" x14ac:dyDescent="0.35">
      <c r="A7" s="1"/>
      <c r="B7" s="1"/>
      <c r="C7" s="3"/>
      <c r="D7" s="79"/>
      <c r="E7" s="79"/>
      <c r="F7" s="79"/>
      <c r="G7" s="79"/>
      <c r="H7" s="3"/>
      <c r="I7" s="1"/>
    </row>
    <row r="8" spans="1:9" ht="15.5" x14ac:dyDescent="0.35">
      <c r="A8" s="1"/>
      <c r="B8" s="1"/>
      <c r="C8" s="4"/>
      <c r="D8" s="84" t="s">
        <v>106</v>
      </c>
      <c r="E8" s="84"/>
      <c r="F8" s="84"/>
      <c r="G8" s="84"/>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3" t="s">
        <v>5</v>
      </c>
      <c r="E11" s="83"/>
      <c r="F11" s="83"/>
      <c r="G11" s="83"/>
      <c r="H11" s="5"/>
      <c r="I11" s="1"/>
    </row>
    <row r="12" spans="1:9" x14ac:dyDescent="0.35">
      <c r="A12" s="1"/>
      <c r="B12" s="1"/>
      <c r="C12" s="1"/>
      <c r="D12" s="1"/>
      <c r="E12" s="1"/>
      <c r="F12" s="1"/>
      <c r="G12" s="1"/>
      <c r="H12" s="1"/>
      <c r="I12" s="1"/>
    </row>
    <row r="13" spans="1:9" x14ac:dyDescent="0.35">
      <c r="A13" s="1"/>
      <c r="B13" s="1"/>
      <c r="C13" s="6" t="s">
        <v>6</v>
      </c>
      <c r="D13" s="76" t="s">
        <v>79</v>
      </c>
      <c r="E13" s="77"/>
      <c r="F13" s="77"/>
      <c r="G13" s="78"/>
      <c r="H13" s="1"/>
      <c r="I13" s="1"/>
    </row>
    <row r="14" spans="1:9" x14ac:dyDescent="0.35">
      <c r="A14" s="1"/>
      <c r="B14" s="1"/>
      <c r="C14" s="6" t="s">
        <v>14</v>
      </c>
      <c r="D14" s="76" t="s">
        <v>111</v>
      </c>
      <c r="E14" s="77"/>
      <c r="F14" s="77"/>
      <c r="G14" s="78"/>
      <c r="H14" s="1"/>
      <c r="I14" s="1"/>
    </row>
    <row r="15" spans="1:9" x14ac:dyDescent="0.35">
      <c r="A15" s="1"/>
      <c r="B15" s="1"/>
      <c r="C15" s="6" t="s">
        <v>28</v>
      </c>
      <c r="D15" s="76" t="s">
        <v>64</v>
      </c>
      <c r="E15" s="77"/>
      <c r="F15" s="77"/>
      <c r="G15" s="78"/>
      <c r="H15" s="1"/>
      <c r="I15" s="1"/>
    </row>
    <row r="16" spans="1:9" x14ac:dyDescent="0.35">
      <c r="A16" s="1"/>
      <c r="B16" s="1"/>
      <c r="C16" s="6" t="s">
        <v>29</v>
      </c>
      <c r="D16" s="76" t="s">
        <v>80</v>
      </c>
      <c r="E16" s="77"/>
      <c r="F16" s="77"/>
      <c r="G16" s="78"/>
      <c r="H16" s="1"/>
      <c r="I16" s="1"/>
    </row>
    <row r="17" spans="1:9" x14ac:dyDescent="0.35">
      <c r="A17" s="1"/>
      <c r="B17" s="1"/>
      <c r="C17" s="6" t="s">
        <v>49</v>
      </c>
      <c r="D17" s="76" t="s">
        <v>81</v>
      </c>
      <c r="E17" s="77"/>
      <c r="F17" s="77"/>
      <c r="G17" s="78"/>
      <c r="H17" s="1"/>
      <c r="I17" s="1"/>
    </row>
    <row r="18" spans="1:9" x14ac:dyDescent="0.35">
      <c r="A18" s="1"/>
      <c r="B18" s="1"/>
      <c r="C18" s="6" t="s">
        <v>7</v>
      </c>
      <c r="D18" s="88" t="s">
        <v>11</v>
      </c>
      <c r="E18" s="89"/>
      <c r="F18" s="89"/>
      <c r="G18" s="90"/>
      <c r="H18" s="1"/>
      <c r="I18" s="1"/>
    </row>
    <row r="19" spans="1:9" x14ac:dyDescent="0.35">
      <c r="A19" s="1"/>
      <c r="B19" s="1"/>
      <c r="C19" s="6" t="s">
        <v>8</v>
      </c>
      <c r="D19" s="80" t="s">
        <v>82</v>
      </c>
      <c r="E19" s="81"/>
      <c r="F19" s="81"/>
      <c r="G19" s="82"/>
      <c r="H19" s="1"/>
      <c r="I19" s="1"/>
    </row>
    <row r="20" spans="1:9" x14ac:dyDescent="0.35">
      <c r="A20" s="1"/>
      <c r="B20" s="1"/>
      <c r="C20" s="6" t="s">
        <v>46</v>
      </c>
      <c r="D20" s="80" t="s">
        <v>114</v>
      </c>
      <c r="E20" s="81"/>
      <c r="F20" s="81"/>
      <c r="G20" s="82"/>
      <c r="H20" s="1"/>
      <c r="I20" s="1"/>
    </row>
    <row r="21" spans="1:9" x14ac:dyDescent="0.35">
      <c r="A21" s="1"/>
      <c r="B21" s="1"/>
      <c r="C21" s="6" t="s">
        <v>152</v>
      </c>
      <c r="D21" s="80" t="s">
        <v>109</v>
      </c>
      <c r="E21" s="81"/>
      <c r="F21" s="81"/>
      <c r="G21" s="82"/>
      <c r="H21" s="1"/>
      <c r="I21" s="1"/>
    </row>
    <row r="22" spans="1:9" x14ac:dyDescent="0.35">
      <c r="A22" s="1"/>
      <c r="B22" s="1"/>
      <c r="C22" s="6" t="s">
        <v>121</v>
      </c>
      <c r="D22" s="80" t="s">
        <v>35</v>
      </c>
      <c r="E22" s="81"/>
      <c r="F22" s="81"/>
      <c r="G22" s="82"/>
      <c r="H22" s="1"/>
      <c r="I22" s="1"/>
    </row>
    <row r="23" spans="1:9" x14ac:dyDescent="0.35">
      <c r="A23" s="1"/>
      <c r="B23" s="1"/>
      <c r="C23" s="6" t="s">
        <v>122</v>
      </c>
      <c r="D23" s="80" t="s">
        <v>36</v>
      </c>
      <c r="E23" s="81"/>
      <c r="F23" s="81"/>
      <c r="G23" s="82"/>
      <c r="H23" s="1"/>
      <c r="I23" s="1"/>
    </row>
    <row r="24" spans="1:9" x14ac:dyDescent="0.35">
      <c r="A24" s="1"/>
      <c r="B24" s="1"/>
      <c r="C24" s="6" t="s">
        <v>9</v>
      </c>
      <c r="D24" s="80" t="s">
        <v>53</v>
      </c>
      <c r="E24" s="81"/>
      <c r="F24" s="81"/>
      <c r="G24" s="82"/>
      <c r="H24" s="1"/>
      <c r="I24" s="1"/>
    </row>
    <row r="25" spans="1:9" x14ac:dyDescent="0.35">
      <c r="A25" s="1"/>
      <c r="B25" s="1"/>
      <c r="C25" s="6" t="s">
        <v>41</v>
      </c>
      <c r="D25" s="80" t="s">
        <v>30</v>
      </c>
      <c r="E25" s="81"/>
      <c r="F25" s="81"/>
      <c r="G25" s="82"/>
      <c r="H25" s="1"/>
      <c r="I25" s="1"/>
    </row>
    <row r="26" spans="1:9" x14ac:dyDescent="0.35">
      <c r="A26" s="1"/>
      <c r="B26" s="1"/>
      <c r="C26" s="6" t="s">
        <v>123</v>
      </c>
      <c r="D26" s="85" t="s">
        <v>47</v>
      </c>
      <c r="E26" s="86"/>
      <c r="F26" s="86"/>
      <c r="G26" s="87"/>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Jf5xVSvJKfLumWEGNS7Dy/llHfD7TaPrucNG/mGGlYQIdKCAWuJB6nrnNfpIxj7JRpeZIsOVAAz2vfcVN51S9Q==" saltValue="eLc2j8mSA27e6rKaEJ6Lp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115</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102</v>
      </c>
      <c r="C8" s="113"/>
      <c r="D8" s="113"/>
      <c r="E8" s="113"/>
      <c r="F8" s="113"/>
      <c r="G8" s="113"/>
      <c r="H8" s="113"/>
      <c r="I8" s="113"/>
      <c r="J8" s="113"/>
      <c r="K8" s="114"/>
      <c r="L8" s="1"/>
    </row>
    <row r="9" spans="1:12" ht="39.75" customHeight="1" x14ac:dyDescent="0.35">
      <c r="A9" s="1"/>
      <c r="B9" s="49" t="s">
        <v>0</v>
      </c>
      <c r="C9" s="16" t="s">
        <v>1</v>
      </c>
      <c r="D9" s="128" t="s">
        <v>112</v>
      </c>
      <c r="E9" s="129"/>
      <c r="F9" s="128" t="s">
        <v>2</v>
      </c>
      <c r="G9" s="129"/>
      <c r="H9" s="128" t="s">
        <v>113</v>
      </c>
      <c r="I9" s="129"/>
      <c r="J9" s="128" t="s">
        <v>23</v>
      </c>
      <c r="K9" s="129"/>
      <c r="L9" s="1"/>
    </row>
    <row r="10" spans="1:12" x14ac:dyDescent="0.35">
      <c r="A10" s="1"/>
      <c r="B10" s="57" t="s">
        <v>136</v>
      </c>
      <c r="C10" s="30"/>
      <c r="D10" s="8">
        <v>0</v>
      </c>
      <c r="E10" s="12" t="s">
        <v>3</v>
      </c>
      <c r="F10" s="8">
        <f>IFERROR(D10/C10,0)</f>
        <v>0</v>
      </c>
      <c r="G10" s="12" t="s">
        <v>3</v>
      </c>
      <c r="H10" s="8">
        <v>0</v>
      </c>
      <c r="I10" s="12" t="s">
        <v>3</v>
      </c>
      <c r="J10" s="8">
        <v>0</v>
      </c>
      <c r="K10" s="12" t="s">
        <v>3</v>
      </c>
      <c r="L10" s="1"/>
    </row>
    <row r="11" spans="1:12" x14ac:dyDescent="0.35">
      <c r="A11" s="1"/>
      <c r="B11" s="65" t="s">
        <v>103</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xo4K/R9jj2h3rPhYMfYXprNRVGap+5yKV07FChSQPsWbX8tBQXorlsZQ9VhXqvrFVt/159ueHDxWFUKLCT49BQ==" saltValue="/dt9FGIeVkNoEQM2AXN5X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3" t="s">
        <v>15</v>
      </c>
      <c r="C9" s="63" t="s">
        <v>10</v>
      </c>
      <c r="D9" s="64"/>
      <c r="E9" s="63" t="s">
        <v>24</v>
      </c>
      <c r="F9" s="73"/>
      <c r="G9" s="1"/>
    </row>
    <row r="10" spans="1:7" x14ac:dyDescent="0.35">
      <c r="A10" s="1"/>
      <c r="B10" s="20" t="s">
        <v>137</v>
      </c>
      <c r="C10" s="19">
        <f>'Fane 7. Anlægsprojekter (§ 19)'!H11</f>
        <v>0</v>
      </c>
      <c r="D10" s="12" t="s">
        <v>3</v>
      </c>
      <c r="E10" s="8">
        <f>SUM('Fane 7. Anlægsprojekter (§ 19)'!F11,'Fane 7. Anlægsprojekter (§ 19)'!J11)</f>
        <v>0</v>
      </c>
      <c r="F10" s="12" t="s">
        <v>3</v>
      </c>
      <c r="G10" s="1"/>
    </row>
    <row r="11" spans="1:7" x14ac:dyDescent="0.35">
      <c r="A11" s="1"/>
      <c r="B11" s="20" t="s">
        <v>138</v>
      </c>
      <c r="C11" s="19">
        <v>139312</v>
      </c>
      <c r="D11" s="12" t="s">
        <v>3</v>
      </c>
      <c r="E11" s="8">
        <v>0</v>
      </c>
      <c r="F11" s="12" t="s">
        <v>3</v>
      </c>
      <c r="G11" s="1"/>
    </row>
    <row r="12" spans="1:7" x14ac:dyDescent="0.35">
      <c r="A12" s="1"/>
      <c r="B12" s="20" t="s">
        <v>139</v>
      </c>
      <c r="C12" s="19">
        <v>59122</v>
      </c>
      <c r="D12" s="12" t="s">
        <v>3</v>
      </c>
      <c r="E12" s="8">
        <v>30137</v>
      </c>
      <c r="F12" s="12" t="s">
        <v>3</v>
      </c>
      <c r="G12" s="1"/>
    </row>
    <row r="13" spans="1:7" x14ac:dyDescent="0.35">
      <c r="A13" s="1"/>
      <c r="B13" s="74" t="s">
        <v>67</v>
      </c>
      <c r="C13" s="10">
        <f>SUM(C10:C12)</f>
        <v>198434</v>
      </c>
      <c r="D13" s="11" t="s">
        <v>3</v>
      </c>
      <c r="E13" s="10">
        <f>SUM(E10:E12)</f>
        <v>30137</v>
      </c>
      <c r="F13" s="11" t="s">
        <v>3</v>
      </c>
      <c r="G13" s="1"/>
    </row>
    <row r="14" spans="1:7" x14ac:dyDescent="0.35">
      <c r="A14" s="1"/>
      <c r="B14" s="74" t="s">
        <v>99</v>
      </c>
      <c r="C14" s="10">
        <f>C13*(1+'Fane 11. Nøgletal'!C15)</f>
        <v>205498.25040000002</v>
      </c>
      <c r="D14" s="11" t="s">
        <v>3</v>
      </c>
      <c r="E14" s="10">
        <f>E13*(1+'Fane 11. Nøgletal'!C15)</f>
        <v>31209.877200000003</v>
      </c>
      <c r="F14" s="11"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4dS8fIktKQr7AH58Vb6HLzDsSFrL28QnY8Zy9CuRfJO15coBUn+WvLhbdp7LpXeuJZiXqaNku1MyhXVBLpmaYw==" saltValue="yrws8+DoTYDXIPsfUb/OB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117</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3" t="s">
        <v>15</v>
      </c>
      <c r="C8" s="63" t="s">
        <v>10</v>
      </c>
      <c r="D8" s="64"/>
      <c r="E8" s="63" t="s">
        <v>24</v>
      </c>
      <c r="F8" s="73"/>
      <c r="G8" s="1"/>
    </row>
    <row r="9" spans="1:7" x14ac:dyDescent="0.35">
      <c r="A9" s="1"/>
      <c r="B9" s="20" t="s">
        <v>140</v>
      </c>
      <c r="C9" s="19">
        <v>0</v>
      </c>
      <c r="D9" s="12" t="s">
        <v>3</v>
      </c>
      <c r="E9" s="19">
        <v>0</v>
      </c>
      <c r="F9" s="12" t="s">
        <v>3</v>
      </c>
      <c r="G9" s="1"/>
    </row>
    <row r="10" spans="1:7" x14ac:dyDescent="0.35">
      <c r="A10" s="1"/>
      <c r="B10" s="74" t="s">
        <v>108</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mdgUYZERmc8Lyl7qybuFY8N/5VkebSHZp0z94hVacKWNCcspZ6J2+QKB3XzHX0tJq0PtRHlBI7Pj4swZSIWleQ==" saltValue="eO2nwj7fULk7pUf0irMDm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118</v>
      </c>
      <c r="C3" s="107"/>
      <c r="D3" s="107"/>
      <c r="E3" s="107"/>
      <c r="F3" s="107"/>
      <c r="G3" s="1"/>
    </row>
    <row r="4" spans="1:7" ht="25.5" customHeight="1" x14ac:dyDescent="0.35">
      <c r="A4" s="1"/>
      <c r="B4" s="107"/>
      <c r="C4" s="107"/>
      <c r="D4" s="107"/>
      <c r="E4" s="107"/>
      <c r="F4" s="10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141</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100</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fDJ0ULwjcugdI477SqJl019KzIipwwfupPnx04zPe/Da+DmwQGDPQC/lLkYtzutVMp/2g2vuPGD4hsga5Cq1NA==" saltValue="ARyEp9Gbsn+yX0OzRNsdv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6.089843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119</v>
      </c>
      <c r="C3" s="107"/>
      <c r="D3" s="107"/>
      <c r="E3" s="107"/>
      <c r="F3" s="107"/>
      <c r="G3" s="1"/>
    </row>
    <row r="4" spans="1:7" ht="25.5" customHeight="1" x14ac:dyDescent="0.35">
      <c r="A4" s="1"/>
      <c r="B4" s="107"/>
      <c r="C4" s="107"/>
      <c r="D4" s="107"/>
      <c r="E4" s="107"/>
      <c r="F4" s="10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142</v>
      </c>
      <c r="C11" s="8">
        <v>0</v>
      </c>
      <c r="D11" s="12" t="s">
        <v>3</v>
      </c>
      <c r="E11" s="8">
        <v>0</v>
      </c>
      <c r="F11" s="12" t="s">
        <v>3</v>
      </c>
      <c r="G11" s="1"/>
    </row>
    <row r="12" spans="1:7" x14ac:dyDescent="0.35">
      <c r="A12" s="1"/>
      <c r="B12" s="74" t="s">
        <v>105</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0Wsw6xO8ulzG4lA5NLDuQozdO/At4mxJpZRhONzf7KW+fVRClF+eHthRjgtvxNNhHG+Qp2oFSCmvkgz6iutIBw==" saltValue="PLD8nB9f6JhYhWjx8WGPI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7" t="s">
        <v>120</v>
      </c>
      <c r="C3" s="107"/>
      <c r="D3" s="1"/>
    </row>
    <row r="4" spans="1:4" ht="25.5" customHeight="1" x14ac:dyDescent="0.35">
      <c r="A4" s="1"/>
      <c r="B4" s="107"/>
      <c r="C4" s="107"/>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101</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XO3fPq38IPE7La1sv3fjTfWb0278aHj+B9DXUT35berbsUfMzyNP1hAPE5IZe628A2//SseBQbWshga16q2E9A==" saltValue="62oH/GV19rPzkb+GGpMdw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8" t="s">
        <v>12</v>
      </c>
      <c r="C8" s="58"/>
      <c r="D8" s="58"/>
      <c r="E8" s="58"/>
      <c r="F8" s="58"/>
      <c r="G8" s="1"/>
    </row>
    <row r="9" spans="1:7" x14ac:dyDescent="0.35">
      <c r="A9" s="1"/>
      <c r="B9" s="55" t="s">
        <v>55</v>
      </c>
      <c r="C9" s="55"/>
      <c r="D9" s="55"/>
      <c r="E9" s="7">
        <f>'Fane 3. Omkostninger i ØR2022'!E16</f>
        <v>9111601.635481311</v>
      </c>
      <c r="F9" s="55" t="s">
        <v>3</v>
      </c>
      <c r="G9" s="1"/>
    </row>
    <row r="10" spans="1:7" ht="17.25" customHeight="1" x14ac:dyDescent="0.35">
      <c r="A10" s="1"/>
      <c r="B10" s="24" t="s">
        <v>50</v>
      </c>
      <c r="C10" s="55"/>
      <c r="D10" s="55"/>
      <c r="E10" s="7">
        <f>'Fane 8.1. Varige tillæg'!C14+'Fane 8.1. Varige tillæg'!E14</f>
        <v>236708.12760000001</v>
      </c>
      <c r="F10" s="55" t="s">
        <v>3</v>
      </c>
      <c r="G10" s="1"/>
    </row>
    <row r="11" spans="1:7" ht="17.25" customHeight="1" x14ac:dyDescent="0.35">
      <c r="A11" s="1"/>
      <c r="B11" s="24" t="s">
        <v>52</v>
      </c>
      <c r="C11" s="55"/>
      <c r="D11" s="55"/>
      <c r="E11" s="8">
        <f>-('Fane 10. Bortfald'!C13+'Fane 10. Bortfald'!E13)</f>
        <v>0</v>
      </c>
      <c r="F11" s="55" t="s">
        <v>3</v>
      </c>
      <c r="G11" s="1"/>
    </row>
    <row r="12" spans="1:7" ht="17.25" customHeight="1" x14ac:dyDescent="0.35">
      <c r="A12" s="1"/>
      <c r="B12" s="24" t="s">
        <v>54</v>
      </c>
      <c r="C12" s="55"/>
      <c r="D12" s="55"/>
      <c r="E12" s="8">
        <f>'Fane 9. Tilknyttet virksomhed'!C12+'Fane 9. Tilknyttet virksomhed'!E12</f>
        <v>0</v>
      </c>
      <c r="F12" s="55" t="s">
        <v>3</v>
      </c>
      <c r="G12" s="1"/>
    </row>
    <row r="13" spans="1:7" ht="17.25" customHeight="1" x14ac:dyDescent="0.35">
      <c r="A13" s="1"/>
      <c r="B13" s="24" t="s">
        <v>17</v>
      </c>
      <c r="C13" s="55"/>
      <c r="D13" s="55"/>
      <c r="E13" s="8">
        <f>SUM(E9:E12)*'Fane 11. Nøgletal'!C15</f>
        <v>332799.82756569464</v>
      </c>
      <c r="F13" s="55" t="s">
        <v>3</v>
      </c>
      <c r="G13" s="1"/>
    </row>
    <row r="14" spans="1:7" ht="17.25" customHeight="1" x14ac:dyDescent="0.35">
      <c r="A14" s="1"/>
      <c r="B14" s="24" t="s">
        <v>44</v>
      </c>
      <c r="C14" s="55"/>
      <c r="D14" s="55"/>
      <c r="E14" s="8">
        <f>-SUM(E9,E10:E13)*'Fane 11. Nøgletal'!C20</f>
        <v>-164578.8630409991</v>
      </c>
      <c r="F14" s="55" t="s">
        <v>3</v>
      </c>
      <c r="G14" s="1"/>
    </row>
    <row r="15" spans="1:7" ht="15" customHeight="1" x14ac:dyDescent="0.35">
      <c r="A15" s="1"/>
      <c r="B15" s="68" t="s">
        <v>19</v>
      </c>
      <c r="C15" s="29"/>
      <c r="D15" s="29"/>
      <c r="E15" s="9">
        <f>SUM(E9,E10:E14)</f>
        <v>9516530.727606006</v>
      </c>
      <c r="F15" s="59" t="s">
        <v>3</v>
      </c>
      <c r="G15" s="1"/>
    </row>
    <row r="16" spans="1:7" ht="15" customHeight="1" x14ac:dyDescent="0.35">
      <c r="A16" s="1"/>
      <c r="B16" s="58" t="s">
        <v>11</v>
      </c>
      <c r="C16" s="58"/>
      <c r="D16" s="58"/>
      <c r="E16" s="58"/>
      <c r="F16" s="58"/>
      <c r="G16" s="1"/>
    </row>
    <row r="17" spans="1:7" ht="15" customHeight="1" x14ac:dyDescent="0.35">
      <c r="A17" s="1"/>
      <c r="B17" s="59" t="s">
        <v>11</v>
      </c>
      <c r="C17" s="59"/>
      <c r="D17" s="59"/>
      <c r="E17" s="9">
        <f>'Fane 4. Ikke-påvirkelige omk.'!C13</f>
        <v>4676447.8071835199</v>
      </c>
      <c r="F17" s="59" t="s">
        <v>3</v>
      </c>
      <c r="G17" s="1"/>
    </row>
    <row r="18" spans="1:7" ht="15" customHeight="1" x14ac:dyDescent="0.35">
      <c r="A18" s="1"/>
      <c r="B18" s="58" t="s">
        <v>36</v>
      </c>
      <c r="C18" s="58"/>
      <c r="D18" s="58"/>
      <c r="E18" s="58"/>
      <c r="F18" s="58"/>
      <c r="G18" s="1"/>
    </row>
    <row r="19" spans="1:7" ht="15" customHeight="1" x14ac:dyDescent="0.35">
      <c r="A19" s="1"/>
      <c r="B19" s="24" t="s">
        <v>33</v>
      </c>
      <c r="C19" s="55"/>
      <c r="D19" s="55"/>
      <c r="E19" s="8">
        <f>'Fane 8.2. Engangstillæg'!C11</f>
        <v>0</v>
      </c>
      <c r="F19" s="55" t="s">
        <v>3</v>
      </c>
      <c r="G19" s="1"/>
    </row>
    <row r="20" spans="1:7" x14ac:dyDescent="0.35">
      <c r="A20" s="1"/>
      <c r="B20" s="24" t="s">
        <v>34</v>
      </c>
      <c r="C20" s="55"/>
      <c r="D20" s="55"/>
      <c r="E20" s="8">
        <f>'Fane 8.2. Engangstillæg'!E11</f>
        <v>0</v>
      </c>
      <c r="F20" s="55" t="s">
        <v>3</v>
      </c>
      <c r="G20" s="1"/>
    </row>
    <row r="21" spans="1:7" x14ac:dyDescent="0.35">
      <c r="A21" s="1"/>
      <c r="B21" s="24" t="s">
        <v>107</v>
      </c>
      <c r="C21" s="55"/>
      <c r="D21" s="55"/>
      <c r="E21" s="8">
        <f>-SUM(E19:E20)*'Fane 11. Nøgletal'!C20</f>
        <v>0</v>
      </c>
      <c r="F21" s="55" t="s">
        <v>3</v>
      </c>
      <c r="G21" s="1"/>
    </row>
    <row r="22" spans="1:7" ht="15" customHeight="1" x14ac:dyDescent="0.35">
      <c r="A22" s="1"/>
      <c r="B22" s="68" t="s">
        <v>37</v>
      </c>
      <c r="C22" s="29"/>
      <c r="D22" s="29"/>
      <c r="E22" s="9">
        <f>SUM(E19:E21)</f>
        <v>0</v>
      </c>
      <c r="F22" s="59" t="s">
        <v>3</v>
      </c>
      <c r="G22" s="1"/>
    </row>
    <row r="23" spans="1:7" x14ac:dyDescent="0.35">
      <c r="A23" s="1"/>
      <c r="B23" s="58" t="s">
        <v>62</v>
      </c>
      <c r="C23" s="58"/>
      <c r="D23" s="58"/>
      <c r="E23" s="58"/>
      <c r="F23" s="58"/>
      <c r="G23" s="1"/>
    </row>
    <row r="24" spans="1:7" x14ac:dyDescent="0.35">
      <c r="A24" s="1"/>
      <c r="B24" s="68" t="s">
        <v>63</v>
      </c>
      <c r="C24" s="32"/>
      <c r="D24" s="32"/>
      <c r="E24" s="9">
        <f>'Fane 5. Kontrol af ØR2021'!E30</f>
        <v>-871627.67562354449</v>
      </c>
      <c r="F24" s="59" t="s">
        <v>3</v>
      </c>
      <c r="G24" s="1"/>
    </row>
    <row r="25" spans="1:7" x14ac:dyDescent="0.35">
      <c r="A25" s="1"/>
      <c r="B25" s="58" t="s">
        <v>76</v>
      </c>
      <c r="C25" s="58"/>
      <c r="D25" s="58"/>
      <c r="E25" s="58"/>
      <c r="F25" s="58"/>
      <c r="G25" s="1"/>
    </row>
    <row r="26" spans="1:7" x14ac:dyDescent="0.35">
      <c r="A26" s="1"/>
      <c r="B26" s="59" t="s">
        <v>77</v>
      </c>
      <c r="C26" s="59"/>
      <c r="D26" s="59"/>
      <c r="E26" s="9">
        <f>'Fane 6. Skattesagen'!G12</f>
        <v>0</v>
      </c>
      <c r="F26" s="59" t="s">
        <v>3</v>
      </c>
      <c r="G26" s="1"/>
    </row>
    <row r="27" spans="1:7" x14ac:dyDescent="0.35">
      <c r="A27" s="1"/>
      <c r="B27" s="58" t="s">
        <v>39</v>
      </c>
      <c r="C27" s="58"/>
      <c r="D27" s="58"/>
      <c r="E27" s="10">
        <f>SUM(E15:E17:E22:E24:E26)</f>
        <v>13321350.859165981</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6Acq4DahJ4XfhUcsJgynjly1IA/+PSVkgyEw1pyo8Nmv04HR0pL+IvZX6dSqD8+xbmZLq5x+2O8qaHlHwR4Aug==" saltValue="dh4Z8LJIR4NlHfi5KDFBz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0866141732283461" right="0.70866141732283461" top="0.7480314960629921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56</v>
      </c>
      <c r="C8" s="55"/>
      <c r="D8" s="55"/>
      <c r="E8" s="7">
        <f>'Fane 2.1. Økonomisk ramme 2023'!E15</f>
        <v>9516530.727606006</v>
      </c>
      <c r="F8" s="55" t="s">
        <v>3</v>
      </c>
      <c r="G8" s="1"/>
    </row>
    <row r="9" spans="1:7" ht="15" customHeight="1" x14ac:dyDescent="0.35">
      <c r="A9" s="1"/>
      <c r="B9" s="56" t="s">
        <v>17</v>
      </c>
      <c r="C9" s="55"/>
      <c r="D9" s="55"/>
      <c r="E9" s="8">
        <f>SUM(E8:E8)*'Fane 11. Nøgletal'!C15</f>
        <v>338788.49390277383</v>
      </c>
      <c r="F9" s="55" t="s">
        <v>3</v>
      </c>
      <c r="G9" s="1"/>
    </row>
    <row r="10" spans="1:7" ht="15" customHeight="1" x14ac:dyDescent="0.35">
      <c r="A10" s="1"/>
      <c r="B10" s="56" t="s">
        <v>44</v>
      </c>
      <c r="C10" s="55"/>
      <c r="D10" s="55"/>
      <c r="E10" s="8">
        <f>-SUM(E8:E9)*'Fane 11. Nøgletal'!C20</f>
        <v>-167540.42676564929</v>
      </c>
      <c r="F10" s="55" t="s">
        <v>3</v>
      </c>
      <c r="G10" s="1"/>
    </row>
    <row r="11" spans="1:7" ht="15" customHeight="1" x14ac:dyDescent="0.35">
      <c r="A11" s="1"/>
      <c r="B11" s="29" t="s">
        <v>19</v>
      </c>
      <c r="C11" s="29"/>
      <c r="D11" s="29"/>
      <c r="E11" s="9">
        <f>SUM(E8:E10)</f>
        <v>9687778.7947431318</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omk.'!C13*(1+'Fane 11. Nøgletal'!C15)</f>
        <v>4842929.3491192535</v>
      </c>
      <c r="F13" s="59" t="s">
        <v>3</v>
      </c>
      <c r="G13" s="1"/>
    </row>
    <row r="14" spans="1:7" x14ac:dyDescent="0.35">
      <c r="A14" s="1"/>
      <c r="B14" s="58" t="s">
        <v>62</v>
      </c>
      <c r="C14" s="58"/>
      <c r="D14" s="58"/>
      <c r="E14" s="58"/>
      <c r="F14" s="58"/>
      <c r="G14" s="1"/>
    </row>
    <row r="15" spans="1:7" x14ac:dyDescent="0.35">
      <c r="A15" s="1"/>
      <c r="B15" s="59" t="s">
        <v>78</v>
      </c>
      <c r="C15" s="33"/>
      <c r="D15" s="33"/>
      <c r="E15" s="9">
        <f>'Fane 5. Kontrol af ØR2021'!E30</f>
        <v>-871627.67562354449</v>
      </c>
      <c r="F15" s="59" t="s">
        <v>3</v>
      </c>
      <c r="G15" s="1"/>
    </row>
    <row r="16" spans="1:7" x14ac:dyDescent="0.35">
      <c r="A16" s="1"/>
      <c r="B16" s="58" t="s">
        <v>76</v>
      </c>
      <c r="C16" s="58"/>
      <c r="D16" s="58"/>
      <c r="E16" s="58"/>
      <c r="F16" s="58"/>
      <c r="G16" s="1"/>
    </row>
    <row r="17" spans="1:7" x14ac:dyDescent="0.35">
      <c r="A17" s="1"/>
      <c r="B17" s="59" t="s">
        <v>77</v>
      </c>
      <c r="C17" s="59"/>
      <c r="D17" s="59"/>
      <c r="E17" s="9">
        <f>'Fane 6. Skattesagen'!G13</f>
        <v>0</v>
      </c>
      <c r="F17" s="59" t="s">
        <v>3</v>
      </c>
      <c r="G17" s="1"/>
    </row>
    <row r="18" spans="1:7" x14ac:dyDescent="0.35">
      <c r="A18" s="1"/>
      <c r="B18" s="58" t="s">
        <v>57</v>
      </c>
      <c r="C18" s="58"/>
      <c r="D18" s="58"/>
      <c r="E18" s="10">
        <f>SUM(E11,E13,E15,E17)</f>
        <v>13659080.468238842</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NOYN5lByXKzMcmEMmwvvy2bbdlwjndkBIYtBGchjvo+RJhp4MHH41uqDYfWrU5oMXyx5Uk/q7NMRkprkuwWTfQ==" saltValue="P1KxZbOkGAYp/jhxVyYWn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65</v>
      </c>
      <c r="C8" s="55"/>
      <c r="D8" s="55"/>
      <c r="E8" s="7">
        <f>'Fane 2.2. Økonomisk ramme 2024'!E11</f>
        <v>9687778.7947431318</v>
      </c>
      <c r="F8" s="55" t="s">
        <v>3</v>
      </c>
      <c r="G8" s="1"/>
    </row>
    <row r="9" spans="1:7" ht="15" customHeight="1" x14ac:dyDescent="0.35">
      <c r="A9" s="1"/>
      <c r="B9" s="56" t="s">
        <v>17</v>
      </c>
      <c r="C9" s="55"/>
      <c r="D9" s="55"/>
      <c r="E9" s="8">
        <f>SUM(E8:E8)*'Fane 11. Nøgletal'!C15</f>
        <v>344884.92509285547</v>
      </c>
      <c r="F9" s="55" t="s">
        <v>3</v>
      </c>
      <c r="G9" s="1"/>
    </row>
    <row r="10" spans="1:7" ht="15" customHeight="1" x14ac:dyDescent="0.35">
      <c r="A10" s="1"/>
      <c r="B10" s="56" t="s">
        <v>44</v>
      </c>
      <c r="C10" s="55"/>
      <c r="D10" s="55"/>
      <c r="E10" s="8">
        <f>-SUM(E8:E9)*'Fane 11. Nøgletal'!C20</f>
        <v>-170555.28323721178</v>
      </c>
      <c r="F10" s="55" t="s">
        <v>3</v>
      </c>
      <c r="G10" s="1"/>
    </row>
    <row r="11" spans="1:7" x14ac:dyDescent="0.35">
      <c r="A11" s="1"/>
      <c r="B11" s="29" t="s">
        <v>19</v>
      </c>
      <c r="C11" s="29"/>
      <c r="D11" s="29"/>
      <c r="E11" s="9">
        <f>SUM(E8:E10)</f>
        <v>9862108.4365987759</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omk.'!C13*(1+'Fane 11. Nøgletal'!C15)^2</f>
        <v>5015337.6339478986</v>
      </c>
      <c r="F13" s="59" t="s">
        <v>3</v>
      </c>
      <c r="G13" s="1"/>
    </row>
    <row r="14" spans="1:7" ht="15" customHeight="1" x14ac:dyDescent="0.35">
      <c r="A14" s="1"/>
      <c r="B14" s="58" t="s">
        <v>62</v>
      </c>
      <c r="C14" s="58"/>
      <c r="D14" s="58"/>
      <c r="E14" s="58"/>
      <c r="F14" s="58"/>
      <c r="G14" s="1"/>
    </row>
    <row r="15" spans="1:7" ht="15" customHeight="1" x14ac:dyDescent="0.35">
      <c r="A15" s="1"/>
      <c r="B15" s="59" t="s">
        <v>63</v>
      </c>
      <c r="C15" s="33"/>
      <c r="D15" s="33"/>
      <c r="E15" s="9">
        <v>0</v>
      </c>
      <c r="F15" s="59" t="s">
        <v>3</v>
      </c>
      <c r="G15" s="1"/>
    </row>
    <row r="16" spans="1:7" ht="15" customHeight="1" x14ac:dyDescent="0.35">
      <c r="A16" s="1"/>
      <c r="B16" s="58" t="s">
        <v>76</v>
      </c>
      <c r="C16" s="58"/>
      <c r="D16" s="58"/>
      <c r="E16" s="58"/>
      <c r="F16" s="58"/>
      <c r="G16" s="1"/>
    </row>
    <row r="17" spans="1:7" ht="15" customHeight="1" x14ac:dyDescent="0.35">
      <c r="A17" s="1"/>
      <c r="B17" s="59" t="s">
        <v>77</v>
      </c>
      <c r="C17" s="59"/>
      <c r="D17" s="59"/>
      <c r="E17" s="9">
        <f>'Fane 6. Skattesagen'!G14</f>
        <v>0</v>
      </c>
      <c r="F17" s="59" t="s">
        <v>3</v>
      </c>
      <c r="G17" s="1"/>
    </row>
    <row r="18" spans="1:7" x14ac:dyDescent="0.35">
      <c r="A18" s="1"/>
      <c r="B18" s="58" t="s">
        <v>66</v>
      </c>
      <c r="C18" s="58"/>
      <c r="D18" s="58"/>
      <c r="E18" s="10">
        <f>SUM(E11,E13,E15,E17)</f>
        <v>14877446.070546675</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TSKX0zaHrG6MzzAYQujNLoqKWCy1cisGd9HUginkR7hVpvYrpEhr/UNU1dBKrRlNPgKMwDAsPbDudukF8jZpJw==" saltValue="wuBnsKwoil/1zXopwPXuq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86</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87</v>
      </c>
      <c r="C8" s="55"/>
      <c r="D8" s="55"/>
      <c r="E8" s="7">
        <f>'Fane 2.3. Økonomisk ramme 2025'!E11</f>
        <v>9862108.4365987759</v>
      </c>
      <c r="F8" s="55" t="s">
        <v>3</v>
      </c>
      <c r="G8" s="1"/>
    </row>
    <row r="9" spans="1:7" ht="15" customHeight="1" x14ac:dyDescent="0.35">
      <c r="A9" s="1"/>
      <c r="B9" s="56" t="s">
        <v>17</v>
      </c>
      <c r="C9" s="55"/>
      <c r="D9" s="55"/>
      <c r="E9" s="8">
        <f>SUM(E8:E8)*'Fane 11. Nøgletal'!C15</f>
        <v>351091.0603429164</v>
      </c>
      <c r="F9" s="55" t="s">
        <v>3</v>
      </c>
      <c r="G9" s="1"/>
    </row>
    <row r="10" spans="1:7" ht="15" customHeight="1" x14ac:dyDescent="0.35">
      <c r="A10" s="1"/>
      <c r="B10" s="56" t="s">
        <v>44</v>
      </c>
      <c r="C10" s="55"/>
      <c r="D10" s="55"/>
      <c r="E10" s="8">
        <f>-SUM(E8:E9)*'Fane 11. Nøgletal'!C20</f>
        <v>-173624.3914480088</v>
      </c>
      <c r="F10" s="55" t="s">
        <v>3</v>
      </c>
      <c r="G10" s="1"/>
    </row>
    <row r="11" spans="1:7" x14ac:dyDescent="0.35">
      <c r="A11" s="1"/>
      <c r="B11" s="29" t="s">
        <v>19</v>
      </c>
      <c r="C11" s="29"/>
      <c r="D11" s="29"/>
      <c r="E11" s="9">
        <f>SUM(E8:E10)</f>
        <v>10039575.105493685</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omk.'!C13*(1+'Fane 11. Nøgletal'!C15)^3</f>
        <v>5193883.653716445</v>
      </c>
      <c r="F13" s="59" t="s">
        <v>3</v>
      </c>
      <c r="G13" s="1"/>
    </row>
    <row r="14" spans="1:7" ht="15" customHeight="1" x14ac:dyDescent="0.35">
      <c r="A14" s="1"/>
      <c r="B14" s="58" t="s">
        <v>62</v>
      </c>
      <c r="C14" s="58"/>
      <c r="D14" s="58"/>
      <c r="E14" s="58"/>
      <c r="F14" s="58"/>
      <c r="G14" s="1"/>
    </row>
    <row r="15" spans="1:7" ht="15" customHeight="1" x14ac:dyDescent="0.35">
      <c r="A15" s="1"/>
      <c r="B15" s="59" t="s">
        <v>63</v>
      </c>
      <c r="C15" s="33"/>
      <c r="D15" s="33"/>
      <c r="E15" s="9">
        <v>0</v>
      </c>
      <c r="F15" s="59" t="s">
        <v>3</v>
      </c>
      <c r="G15" s="1"/>
    </row>
    <row r="16" spans="1:7" ht="15" customHeight="1" x14ac:dyDescent="0.35">
      <c r="A16" s="1"/>
      <c r="B16" s="58" t="s">
        <v>76</v>
      </c>
      <c r="C16" s="58"/>
      <c r="D16" s="58"/>
      <c r="E16" s="58"/>
      <c r="F16" s="58"/>
      <c r="G16" s="1"/>
    </row>
    <row r="17" spans="1:7" ht="15" customHeight="1" x14ac:dyDescent="0.35">
      <c r="A17" s="1"/>
      <c r="B17" s="59" t="s">
        <v>77</v>
      </c>
      <c r="C17" s="59"/>
      <c r="D17" s="59"/>
      <c r="E17" s="9">
        <f>'Fane 6. Skattesagen'!G15</f>
        <v>0</v>
      </c>
      <c r="F17" s="59" t="s">
        <v>3</v>
      </c>
      <c r="G17" s="1"/>
    </row>
    <row r="18" spans="1:7" x14ac:dyDescent="0.35">
      <c r="A18" s="1"/>
      <c r="B18" s="58" t="s">
        <v>88</v>
      </c>
      <c r="C18" s="58"/>
      <c r="D18" s="58"/>
      <c r="E18" s="10">
        <f>SUM(E11,E13,E15,E17)</f>
        <v>15233458.75921013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gbtFs4rQr9GKvauCDUkFICN1Skez5rfZYu3WLmonIQDdE8qlDMqqh6ZduTOhETJj33Qq/LWkwvskH9uj5YVHlg==" saltValue="sCql0GSgkPDfxP4gD+uY7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7.26953125" style="2" customWidth="1"/>
    <col min="5" max="5" width="12.26953125"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89</v>
      </c>
      <c r="C3" s="107"/>
      <c r="D3" s="107"/>
      <c r="E3" s="107"/>
      <c r="F3" s="107"/>
      <c r="G3" s="1"/>
    </row>
    <row r="4" spans="1:7" ht="29.25" customHeight="1" x14ac:dyDescent="0.35">
      <c r="A4" s="1"/>
      <c r="B4" s="107"/>
      <c r="C4" s="107"/>
      <c r="D4" s="107"/>
      <c r="E4" s="107"/>
      <c r="F4" s="10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8" t="s">
        <v>90</v>
      </c>
      <c r="C8" s="58"/>
      <c r="D8" s="58"/>
      <c r="E8" s="58"/>
      <c r="F8" s="58"/>
      <c r="G8" s="1"/>
    </row>
    <row r="9" spans="1:7" x14ac:dyDescent="0.35">
      <c r="A9" s="1"/>
      <c r="B9" s="108" t="s">
        <v>22</v>
      </c>
      <c r="C9" s="108"/>
      <c r="D9" s="108"/>
      <c r="E9" s="7">
        <v>8971345.0509957708</v>
      </c>
      <c r="F9" s="55" t="s">
        <v>3</v>
      </c>
      <c r="G9" s="1"/>
    </row>
    <row r="10" spans="1:7" x14ac:dyDescent="0.35">
      <c r="A10" s="1"/>
      <c r="B10" s="109" t="s">
        <v>104</v>
      </c>
      <c r="C10" s="110"/>
      <c r="D10" s="111"/>
      <c r="E10" s="7">
        <v>0</v>
      </c>
      <c r="F10" s="55" t="s">
        <v>3</v>
      </c>
      <c r="G10" s="1"/>
    </row>
    <row r="11" spans="1:7" x14ac:dyDescent="0.35">
      <c r="A11" s="1"/>
      <c r="B11" s="94" t="s">
        <v>50</v>
      </c>
      <c r="C11" s="94"/>
      <c r="D11" s="94"/>
      <c r="E11" s="7">
        <v>187762.5785</v>
      </c>
      <c r="F11" s="55" t="s">
        <v>3</v>
      </c>
      <c r="G11" s="1"/>
    </row>
    <row r="12" spans="1:7" x14ac:dyDescent="0.35">
      <c r="A12" s="1"/>
      <c r="B12" s="94" t="s">
        <v>54</v>
      </c>
      <c r="C12" s="94"/>
      <c r="D12" s="94"/>
      <c r="E12" s="7">
        <v>0</v>
      </c>
      <c r="F12" s="55" t="s">
        <v>3</v>
      </c>
      <c r="G12" s="1"/>
    </row>
    <row r="13" spans="1:7" x14ac:dyDescent="0.35">
      <c r="A13" s="1"/>
      <c r="B13" s="94" t="s">
        <v>51</v>
      </c>
      <c r="C13" s="94"/>
      <c r="D13" s="94"/>
      <c r="E13" s="8">
        <v>0</v>
      </c>
      <c r="F13" s="55" t="s">
        <v>3</v>
      </c>
      <c r="G13" s="1"/>
    </row>
    <row r="14" spans="1:7" x14ac:dyDescent="0.35">
      <c r="A14" s="1"/>
      <c r="B14" s="94" t="s">
        <v>17</v>
      </c>
      <c r="C14" s="94"/>
      <c r="D14" s="94"/>
      <c r="E14" s="8">
        <f>E9*'Fane 11. Nøgletal'!C13+SUM(E11:E13)*'Fane 11. Nøgletal'!C14</f>
        <v>110070.02613119841</v>
      </c>
      <c r="F14" s="55" t="s">
        <v>3</v>
      </c>
      <c r="G14" s="1"/>
    </row>
    <row r="15" spans="1:7" x14ac:dyDescent="0.35">
      <c r="A15" s="1"/>
      <c r="B15" s="94" t="s">
        <v>44</v>
      </c>
      <c r="C15" s="94"/>
      <c r="D15" s="94"/>
      <c r="E15" s="8">
        <f>-SUM(E9:E14)*'Fane 11. Nøgletal'!C20</f>
        <v>-157576.02014565849</v>
      </c>
      <c r="F15" s="55" t="s">
        <v>3</v>
      </c>
      <c r="G15" s="1"/>
    </row>
    <row r="16" spans="1:7" x14ac:dyDescent="0.35">
      <c r="A16" s="1"/>
      <c r="B16" s="95" t="s">
        <v>19</v>
      </c>
      <c r="C16" s="95"/>
      <c r="D16" s="95"/>
      <c r="E16" s="34">
        <f>SUM(E9:E15)</f>
        <v>9111601.635481311</v>
      </c>
      <c r="F16" s="35" t="s">
        <v>3</v>
      </c>
      <c r="G16" s="1"/>
    </row>
    <row r="17" spans="1:7" x14ac:dyDescent="0.35">
      <c r="A17" s="1"/>
      <c r="B17" s="96" t="s">
        <v>11</v>
      </c>
      <c r="C17" s="96"/>
      <c r="D17" s="96"/>
      <c r="E17" s="58"/>
      <c r="F17" s="58"/>
      <c r="G17" s="1"/>
    </row>
    <row r="18" spans="1:7" x14ac:dyDescent="0.35">
      <c r="A18" s="1"/>
      <c r="B18" s="97" t="s">
        <v>11</v>
      </c>
      <c r="C18" s="97"/>
      <c r="D18" s="97"/>
      <c r="E18" s="9">
        <v>3799537.3596197604</v>
      </c>
      <c r="F18" s="59" t="s">
        <v>3</v>
      </c>
      <c r="G18" s="1"/>
    </row>
    <row r="19" spans="1:7" ht="15.4" customHeight="1" x14ac:dyDescent="0.35">
      <c r="A19" s="1"/>
      <c r="B19" s="58" t="s">
        <v>36</v>
      </c>
      <c r="C19" s="58"/>
      <c r="D19" s="58"/>
      <c r="E19" s="58"/>
      <c r="F19" s="58"/>
      <c r="G19" s="1"/>
    </row>
    <row r="20" spans="1:7" ht="15.75" customHeight="1" x14ac:dyDescent="0.35">
      <c r="A20" s="1"/>
      <c r="B20" s="98" t="s">
        <v>33</v>
      </c>
      <c r="C20" s="99"/>
      <c r="D20" s="100"/>
      <c r="E20" s="28">
        <v>0</v>
      </c>
      <c r="F20" s="27" t="s">
        <v>3</v>
      </c>
      <c r="G20" s="1"/>
    </row>
    <row r="21" spans="1:7" x14ac:dyDescent="0.35">
      <c r="A21" s="1"/>
      <c r="B21" s="98" t="s">
        <v>34</v>
      </c>
      <c r="C21" s="99"/>
      <c r="D21" s="100"/>
      <c r="E21" s="51">
        <v>0</v>
      </c>
      <c r="F21" s="27" t="s">
        <v>3</v>
      </c>
      <c r="G21" s="1"/>
    </row>
    <row r="22" spans="1:7" x14ac:dyDescent="0.35">
      <c r="A22" s="1"/>
      <c r="B22" s="101" t="s">
        <v>37</v>
      </c>
      <c r="C22" s="102"/>
      <c r="D22" s="103"/>
      <c r="E22" s="9">
        <f>SUM(E20:E21)</f>
        <v>0</v>
      </c>
      <c r="F22" s="9" t="s">
        <v>3</v>
      </c>
      <c r="G22" s="1"/>
    </row>
    <row r="23" spans="1:7" ht="15.75" customHeight="1" x14ac:dyDescent="0.35">
      <c r="A23" s="1"/>
      <c r="B23" s="58" t="s">
        <v>62</v>
      </c>
      <c r="C23" s="58"/>
      <c r="D23" s="58"/>
      <c r="E23" s="58"/>
      <c r="F23" s="58"/>
      <c r="G23" s="1"/>
    </row>
    <row r="24" spans="1:7" x14ac:dyDescent="0.35">
      <c r="A24" s="1"/>
      <c r="B24" s="68" t="s">
        <v>27</v>
      </c>
      <c r="C24" s="29"/>
      <c r="D24" s="29"/>
      <c r="E24" s="9">
        <v>-92916.761270209769</v>
      </c>
      <c r="F24" s="59" t="s">
        <v>3</v>
      </c>
      <c r="G24" s="1"/>
    </row>
    <row r="25" spans="1:7" x14ac:dyDescent="0.35">
      <c r="A25" s="1"/>
      <c r="B25" s="68" t="s">
        <v>63</v>
      </c>
      <c r="C25" s="29"/>
      <c r="D25" s="29"/>
      <c r="E25" s="9">
        <v>0</v>
      </c>
      <c r="F25" s="59" t="s">
        <v>3</v>
      </c>
      <c r="G25" s="1"/>
    </row>
    <row r="26" spans="1:7" x14ac:dyDescent="0.35">
      <c r="A26" s="1"/>
      <c r="B26" s="58" t="s">
        <v>76</v>
      </c>
      <c r="C26" s="58"/>
      <c r="D26" s="58"/>
      <c r="E26" s="58"/>
      <c r="F26" s="58"/>
      <c r="G26" s="1"/>
    </row>
    <row r="27" spans="1:7" x14ac:dyDescent="0.35">
      <c r="A27" s="1"/>
      <c r="B27" s="104" t="s">
        <v>77</v>
      </c>
      <c r="C27" s="105"/>
      <c r="D27" s="106"/>
      <c r="E27" s="9">
        <f>'Fane 6. Skattesagen'!G11</f>
        <v>0</v>
      </c>
      <c r="F27" s="59" t="s">
        <v>3</v>
      </c>
      <c r="G27" s="1"/>
    </row>
    <row r="28" spans="1:7" ht="15" customHeight="1" x14ac:dyDescent="0.35">
      <c r="A28" s="1"/>
      <c r="B28" s="36" t="s">
        <v>151</v>
      </c>
      <c r="C28" s="36"/>
      <c r="D28" s="36"/>
      <c r="E28" s="37">
        <f>E16+E18+E22+E24+E25+E27</f>
        <v>12818222.233830862</v>
      </c>
      <c r="F28" s="38" t="s">
        <v>3</v>
      </c>
      <c r="G28" s="1"/>
    </row>
    <row r="29" spans="1:7" ht="27" customHeight="1" x14ac:dyDescent="0.35">
      <c r="A29" s="1"/>
      <c r="B29" s="93" t="s">
        <v>91</v>
      </c>
      <c r="C29" s="93"/>
      <c r="D29" s="93"/>
      <c r="E29" s="93"/>
      <c r="F29" s="93"/>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s2du8OlyL/AyqNwDyG0NYoNPoRGQSI4xDxID7kAlo5MLQkPwPbXHhPFchIhuIaj+FxnfEHyyJKUMn3eVKSl5fQ==" saltValue="c/C62sHK97Bq3ovM253JV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tabSelected="1" view="pageLayout" zoomScaleNormal="100" workbookViewId="0">
      <selection activeCell="B16" sqref="B16"/>
    </sheetView>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92</v>
      </c>
      <c r="C8" s="113"/>
      <c r="D8" s="114"/>
      <c r="E8" s="1"/>
      <c r="F8" s="1"/>
    </row>
    <row r="9" spans="1:6" ht="15" customHeight="1" x14ac:dyDescent="0.35">
      <c r="A9" s="1"/>
      <c r="B9" s="17" t="s">
        <v>25</v>
      </c>
      <c r="C9" s="59" t="s">
        <v>110</v>
      </c>
      <c r="D9" s="59"/>
      <c r="E9" s="1"/>
      <c r="F9" s="1"/>
    </row>
    <row r="10" spans="1:6" x14ac:dyDescent="0.35">
      <c r="A10" s="1"/>
      <c r="B10" s="23" t="s">
        <v>128</v>
      </c>
      <c r="C10" s="8">
        <v>4341980</v>
      </c>
      <c r="D10" s="12" t="s">
        <v>3</v>
      </c>
      <c r="E10" s="1"/>
      <c r="F10" s="1"/>
    </row>
    <row r="11" spans="1:6" x14ac:dyDescent="0.35">
      <c r="A11" s="1"/>
      <c r="B11" s="23" t="s">
        <v>129</v>
      </c>
      <c r="C11" s="8">
        <v>18477</v>
      </c>
      <c r="D11" s="12" t="s">
        <v>3</v>
      </c>
      <c r="E11" s="1"/>
      <c r="F11" s="1"/>
    </row>
    <row r="12" spans="1:6" x14ac:dyDescent="0.35">
      <c r="A12" s="1"/>
      <c r="B12" s="74" t="s">
        <v>93</v>
      </c>
      <c r="C12" s="10">
        <f>SUM(C10:C11)</f>
        <v>4360457</v>
      </c>
      <c r="D12" s="11" t="s">
        <v>3</v>
      </c>
      <c r="E12" s="1"/>
      <c r="F12" s="1"/>
    </row>
    <row r="13" spans="1:6" x14ac:dyDescent="0.35">
      <c r="A13" s="1"/>
      <c r="B13" s="74" t="s">
        <v>94</v>
      </c>
      <c r="C13" s="10">
        <f>C12*(1+'Fane 11. Nøgletal'!C15)^2</f>
        <v>4676447.8071835199</v>
      </c>
      <c r="D13" s="11" t="s">
        <v>3</v>
      </c>
      <c r="E13" s="1"/>
      <c r="F13" s="1"/>
    </row>
    <row r="14" spans="1:6" x14ac:dyDescent="0.35">
      <c r="A14" s="1"/>
      <c r="B14" s="14"/>
      <c r="C14" s="13"/>
      <c r="D14" s="13"/>
      <c r="E14" s="1"/>
      <c r="F14" s="1"/>
    </row>
    <row r="15" spans="1:6" x14ac:dyDescent="0.35">
      <c r="A15" s="1"/>
      <c r="B15" s="14"/>
      <c r="C15" s="13"/>
      <c r="D15" s="13"/>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rpDHAv/hshKgRhBAXjynkUt0sl03LkJiKUukh+xYgaiGv/TiSCFlK4QYMZqMz+z3Vg4/3WnivCjqC9Bk3zLG6w==" saltValue="itzh3cmTnaF7TXTHrwStl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7" t="s">
        <v>153</v>
      </c>
      <c r="C3" s="107"/>
      <c r="D3" s="107"/>
      <c r="E3" s="107"/>
      <c r="F3" s="107"/>
      <c r="G3" s="1"/>
    </row>
    <row r="4" spans="1:7" ht="15" customHeight="1" x14ac:dyDescent="0.35">
      <c r="A4" s="1"/>
      <c r="B4" s="107"/>
      <c r="C4" s="107"/>
      <c r="D4" s="107"/>
      <c r="E4" s="107"/>
      <c r="F4" s="107"/>
      <c r="G4" s="1"/>
    </row>
    <row r="5" spans="1:7" ht="15" customHeight="1" x14ac:dyDescent="0.35">
      <c r="A5" s="1"/>
      <c r="B5" s="54"/>
      <c r="C5" s="54"/>
      <c r="D5" s="54"/>
      <c r="E5" s="54"/>
      <c r="F5" s="54"/>
      <c r="G5" s="1"/>
    </row>
    <row r="6" spans="1:7" ht="15" customHeight="1" x14ac:dyDescent="0.35">
      <c r="A6" s="1"/>
      <c r="B6" s="54"/>
      <c r="C6" s="54"/>
      <c r="D6" s="54"/>
      <c r="E6" s="54"/>
      <c r="F6" s="54"/>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95</v>
      </c>
      <c r="C9" s="120"/>
      <c r="D9" s="121"/>
      <c r="E9" s="8">
        <v>-3505929.4017036259</v>
      </c>
      <c r="F9" s="12" t="s">
        <v>3</v>
      </c>
      <c r="G9" s="1"/>
    </row>
    <row r="10" spans="1:7" x14ac:dyDescent="0.35">
      <c r="A10" s="1"/>
      <c r="B10" s="119" t="s">
        <v>130</v>
      </c>
      <c r="C10" s="120"/>
      <c r="D10" s="121"/>
      <c r="E10" s="8">
        <v>-116947.35605806857</v>
      </c>
      <c r="F10" s="12" t="s">
        <v>3</v>
      </c>
      <c r="G10" s="1"/>
    </row>
    <row r="11" spans="1:7" x14ac:dyDescent="0.35">
      <c r="A11" s="1"/>
      <c r="B11" s="74"/>
      <c r="C11" s="22"/>
      <c r="D11" s="22"/>
      <c r="E11" s="22"/>
      <c r="F11" s="75"/>
      <c r="G11" s="1"/>
    </row>
    <row r="12" spans="1:7" ht="68.25" customHeight="1" x14ac:dyDescent="0.35">
      <c r="A12" s="1"/>
      <c r="B12" s="125" t="s">
        <v>131</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96</v>
      </c>
      <c r="C15" s="120"/>
      <c r="D15" s="121"/>
      <c r="E15" s="8">
        <f>-29236.8194061024*2</f>
        <v>-58473.638812204801</v>
      </c>
      <c r="F15" s="12" t="s">
        <v>3</v>
      </c>
      <c r="G15" s="1"/>
    </row>
    <row r="16" spans="1:7" x14ac:dyDescent="0.35">
      <c r="A16" s="1"/>
      <c r="B16" s="119" t="s">
        <v>132</v>
      </c>
      <c r="C16" s="120"/>
      <c r="D16" s="121"/>
      <c r="E16" s="8">
        <f>-29236.8194061024*2</f>
        <v>-58473.638812204801</v>
      </c>
      <c r="F16" s="12" t="s">
        <v>3</v>
      </c>
      <c r="G16" s="1"/>
    </row>
    <row r="17" spans="1:7" x14ac:dyDescent="0.35">
      <c r="A17" s="1"/>
      <c r="B17" s="74"/>
      <c r="C17" s="22"/>
      <c r="D17" s="22"/>
      <c r="E17" s="22"/>
      <c r="F17" s="75"/>
      <c r="G17" s="1"/>
    </row>
    <row r="18" spans="1:7" ht="31.5" customHeight="1" x14ac:dyDescent="0.35">
      <c r="A18" s="1"/>
      <c r="B18" s="125" t="s">
        <v>74</v>
      </c>
      <c r="C18" s="126"/>
      <c r="D18" s="126"/>
      <c r="E18" s="126"/>
      <c r="F18" s="127"/>
      <c r="G18" s="1"/>
    </row>
    <row r="19" spans="1:7" ht="28.5" customHeight="1" x14ac:dyDescent="0.35">
      <c r="A19" s="1"/>
      <c r="B19" s="1"/>
      <c r="C19" s="1"/>
      <c r="D19" s="1"/>
      <c r="E19" s="1"/>
      <c r="F19" s="1"/>
      <c r="G19" s="1"/>
    </row>
    <row r="20" spans="1:7" ht="28.5" customHeight="1" x14ac:dyDescent="0.35">
      <c r="A20" s="1"/>
      <c r="B20" s="65" t="s">
        <v>97</v>
      </c>
      <c r="C20" s="66"/>
      <c r="D20" s="66"/>
      <c r="E20" s="66"/>
      <c r="F20" s="67"/>
      <c r="G20" s="1"/>
    </row>
    <row r="21" spans="1:7" x14ac:dyDescent="0.35">
      <c r="A21" s="1"/>
      <c r="B21" s="69" t="s">
        <v>98</v>
      </c>
      <c r="C21" s="70"/>
      <c r="D21" s="71"/>
      <c r="E21" s="8">
        <v>12956351.926377321</v>
      </c>
      <c r="F21" s="12" t="s">
        <v>3</v>
      </c>
      <c r="G21" s="1"/>
    </row>
    <row r="22" spans="1:7" x14ac:dyDescent="0.35">
      <c r="A22" s="1"/>
      <c r="B22" s="69" t="s">
        <v>133</v>
      </c>
      <c r="C22" s="70"/>
      <c r="D22" s="71"/>
      <c r="E22" s="8">
        <v>14582660</v>
      </c>
      <c r="F22" s="12" t="s">
        <v>3</v>
      </c>
      <c r="G22" s="1"/>
    </row>
    <row r="23" spans="1:7" x14ac:dyDescent="0.35">
      <c r="A23" s="1"/>
      <c r="B23" s="69" t="s">
        <v>26</v>
      </c>
      <c r="C23" s="70"/>
      <c r="D23" s="71"/>
      <c r="E23" s="8">
        <v>0</v>
      </c>
      <c r="F23" s="12" t="s">
        <v>3</v>
      </c>
      <c r="G23" s="1"/>
    </row>
    <row r="24" spans="1:7" x14ac:dyDescent="0.35">
      <c r="A24" s="1"/>
      <c r="B24" s="60" t="s">
        <v>134</v>
      </c>
      <c r="C24" s="61"/>
      <c r="D24" s="62"/>
      <c r="E24" s="52">
        <f>E21-(E22-E23)</f>
        <v>-1626308.0736226793</v>
      </c>
      <c r="F24" s="15" t="s">
        <v>3</v>
      </c>
      <c r="G24" s="1"/>
    </row>
    <row r="25" spans="1:7" x14ac:dyDescent="0.35">
      <c r="A25" s="1"/>
      <c r="B25" s="74"/>
      <c r="C25" s="22"/>
      <c r="D25" s="22"/>
      <c r="E25" s="22"/>
      <c r="F25" s="75"/>
      <c r="G25" s="1"/>
    </row>
    <row r="26" spans="1:7" ht="33.75" customHeight="1" x14ac:dyDescent="0.35">
      <c r="A26" s="1"/>
      <c r="B26" s="1"/>
      <c r="C26" s="1"/>
      <c r="D26" s="1"/>
      <c r="E26" s="1"/>
      <c r="F26" s="1"/>
      <c r="G26" s="1"/>
    </row>
    <row r="27" spans="1:7" ht="28.5" customHeight="1" x14ac:dyDescent="0.35">
      <c r="A27" s="1"/>
      <c r="B27" s="112" t="s">
        <v>135</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-1743255.351247089</v>
      </c>
      <c r="F28" s="12" t="s">
        <v>3</v>
      </c>
      <c r="G28" s="1"/>
    </row>
    <row r="29" spans="1:7" x14ac:dyDescent="0.35">
      <c r="A29" s="1"/>
      <c r="B29" s="122" t="s">
        <v>45</v>
      </c>
      <c r="C29" s="123"/>
      <c r="D29" s="124"/>
      <c r="E29" s="8">
        <v>2</v>
      </c>
      <c r="F29" s="12" t="s">
        <v>18</v>
      </c>
      <c r="G29" s="1"/>
    </row>
    <row r="30" spans="1:7" x14ac:dyDescent="0.35">
      <c r="A30" s="1"/>
      <c r="B30" s="115" t="s">
        <v>75</v>
      </c>
      <c r="C30" s="115"/>
      <c r="D30" s="115"/>
      <c r="E30" s="9">
        <f>E28/E29</f>
        <v>-871627.67562354449</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58tXJwr8aVH/5SHcUsl9Tllg6xtdP8ITj9SL8LLGvQ+kqjkXF4lfENuK7VaIdIraQqdzAj7fj+Hlo9ELN7Mtkw==" saltValue="ieTvxiNlb7Q9JjBBMa4c+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127</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124</v>
      </c>
      <c r="C8" s="113"/>
      <c r="D8" s="113"/>
      <c r="E8" s="113"/>
      <c r="F8" s="113"/>
      <c r="G8" s="113"/>
      <c r="H8" s="114"/>
      <c r="I8" s="1"/>
    </row>
    <row r="9" spans="1:9" ht="15" customHeight="1" x14ac:dyDescent="0.35">
      <c r="A9" s="1"/>
      <c r="B9" s="104" t="s">
        <v>125</v>
      </c>
      <c r="C9" s="105"/>
      <c r="D9" s="105"/>
      <c r="E9" s="105"/>
      <c r="F9" s="105"/>
      <c r="G9" s="105"/>
      <c r="H9" s="106"/>
      <c r="I9" s="1"/>
    </row>
    <row r="10" spans="1:9" x14ac:dyDescent="0.35">
      <c r="A10" s="1"/>
      <c r="B10" s="109" t="s">
        <v>143</v>
      </c>
      <c r="C10" s="110"/>
      <c r="D10" s="110"/>
      <c r="E10" s="110"/>
      <c r="F10" s="111"/>
      <c r="G10" s="53">
        <v>0</v>
      </c>
      <c r="H10" s="8" t="s">
        <v>3</v>
      </c>
      <c r="I10" s="1"/>
    </row>
    <row r="11" spans="1:9" x14ac:dyDescent="0.35">
      <c r="A11" s="1"/>
      <c r="B11" s="109" t="s">
        <v>144</v>
      </c>
      <c r="C11" s="110"/>
      <c r="D11" s="110"/>
      <c r="E11" s="110"/>
      <c r="F11" s="111"/>
      <c r="G11" s="53">
        <v>0</v>
      </c>
      <c r="H11" s="8" t="s">
        <v>3</v>
      </c>
      <c r="I11" s="1"/>
    </row>
    <row r="12" spans="1:9" x14ac:dyDescent="0.35">
      <c r="A12" s="1"/>
      <c r="B12" s="109" t="s">
        <v>145</v>
      </c>
      <c r="C12" s="110"/>
      <c r="D12" s="110"/>
      <c r="E12" s="110"/>
      <c r="F12" s="111"/>
      <c r="G12" s="8">
        <v>0</v>
      </c>
      <c r="H12" s="8" t="s">
        <v>3</v>
      </c>
      <c r="I12" s="1"/>
    </row>
    <row r="13" spans="1:9" x14ac:dyDescent="0.35">
      <c r="A13" s="1"/>
      <c r="B13" s="109" t="s">
        <v>146</v>
      </c>
      <c r="C13" s="110"/>
      <c r="D13" s="110"/>
      <c r="E13" s="110"/>
      <c r="F13" s="111"/>
      <c r="G13" s="8">
        <v>0</v>
      </c>
      <c r="H13" s="8" t="s">
        <v>3</v>
      </c>
      <c r="I13" s="1"/>
    </row>
    <row r="14" spans="1:9" x14ac:dyDescent="0.35">
      <c r="A14" s="1"/>
      <c r="B14" s="109" t="s">
        <v>147</v>
      </c>
      <c r="C14" s="110"/>
      <c r="D14" s="110"/>
      <c r="E14" s="110"/>
      <c r="F14" s="111"/>
      <c r="G14" s="8">
        <v>0</v>
      </c>
      <c r="H14" s="8" t="s">
        <v>3</v>
      </c>
      <c r="I14" s="1"/>
    </row>
    <row r="15" spans="1:9" x14ac:dyDescent="0.35">
      <c r="A15" s="1"/>
      <c r="B15" s="109" t="s">
        <v>148</v>
      </c>
      <c r="C15" s="110"/>
      <c r="D15" s="110"/>
      <c r="E15" s="110"/>
      <c r="F15" s="111"/>
      <c r="G15" s="8">
        <v>0</v>
      </c>
      <c r="H15" s="8" t="s">
        <v>3</v>
      </c>
      <c r="I15" s="1"/>
    </row>
    <row r="16" spans="1:9" x14ac:dyDescent="0.35">
      <c r="A16" s="1"/>
      <c r="B16" s="109" t="s">
        <v>149</v>
      </c>
      <c r="C16" s="110"/>
      <c r="D16" s="110"/>
      <c r="E16" s="110"/>
      <c r="F16" s="111"/>
      <c r="G16" s="8">
        <v>0</v>
      </c>
      <c r="H16" s="8" t="s">
        <v>3</v>
      </c>
      <c r="I16" s="1"/>
    </row>
    <row r="17" spans="1:9" x14ac:dyDescent="0.35">
      <c r="A17" s="1"/>
      <c r="B17" s="109" t="s">
        <v>150</v>
      </c>
      <c r="C17" s="110"/>
      <c r="D17" s="110"/>
      <c r="E17" s="110"/>
      <c r="F17" s="111"/>
      <c r="G17" s="8">
        <v>0</v>
      </c>
      <c r="H17" s="8" t="s">
        <v>3</v>
      </c>
      <c r="I17" s="1"/>
    </row>
    <row r="18" spans="1:9" x14ac:dyDescent="0.35">
      <c r="A18" s="1"/>
      <c r="B18" s="112" t="s">
        <v>126</v>
      </c>
      <c r="C18" s="113"/>
      <c r="D18" s="113"/>
      <c r="E18" s="113"/>
      <c r="F18" s="114"/>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KO+atCHgyo5ApabUofqXbRnJdJUSoTnCuTA1kfG/UsuoqMBGoPKyLfgI/FUQyVqEwU2pW7aP+RxufR2GXO6hOQ==" saltValue="WtUGIaqkK26QfCi4gCYwu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2022-08-11T18:33:50Z</dcterms:modified>
</cp:coreProperties>
</file>