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HOFOR Spildevand Albertslund AS (S041)\ØR2027\"/>
    </mc:Choice>
  </mc:AlternateContent>
  <xr:revisionPtr revIDLastSave="0" documentId="13_ncr:1_{91E801C7-BB98-4ECF-B8E9-3A1984F072C5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2027'!$A$1:$E$25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10-tillæg'!$A$1:$E$26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10-tillæg'!$B$9:$B$11</definedName>
    <definedName name="PG10Tillæg_K_Tabel">'5.1. § 10-tillæg'!$B$8:$D$19</definedName>
    <definedName name="PG10Tillæg_K_Tabel_Total">'5.1. § 10-tillæg'!$B$19</definedName>
    <definedName name="PG10Tillæg_ØR_Tabel">'5.1. § 10-tillæg'!$B$21:$D$24</definedName>
    <definedName name="PG10Tillæg_ØR_Tabel_SletDrik">'5.1. § 10-tillæg'!$B$22:$D$22</definedName>
    <definedName name="PG10Tillæg_ØR_Tabel_Total">'5.1. § 10-tillæg'!$B$24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2027'!$A$1:$E$25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10-tillæg'!$A$1:$E$26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2027'!$B$8:$D$23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2027'!$B$23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E11" i="8"/>
  <c r="C11" i="7" s="1"/>
  <c r="E10" i="8"/>
  <c r="C10" i="7" s="1"/>
  <c r="E9" i="8"/>
  <c r="C9" i="7" s="1"/>
  <c r="C24" i="7"/>
  <c r="C18" i="3" s="1"/>
  <c r="C16" i="6"/>
  <c r="C13" i="3" l="1"/>
  <c r="C19" i="7"/>
  <c r="C12" i="11"/>
  <c r="C19" i="3" s="1"/>
  <c r="C11" i="4"/>
  <c r="C12" i="4" s="1"/>
  <c r="C15" i="4" s="1"/>
  <c r="C19" i="4" s="1"/>
  <c r="C24" i="4" s="1"/>
  <c r="C12" i="3"/>
  <c r="C16" i="12"/>
  <c r="C20" i="3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3" i="3" s="1"/>
</calcChain>
</file>

<file path=xl/sharedStrings.xml><?xml version="1.0" encoding="utf-8"?>
<sst xmlns="http://schemas.openxmlformats.org/spreadsheetml/2006/main" count="332" uniqueCount="154">
  <si>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</si>
  <si>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</si>
  <si>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</si>
  <si>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</si>
  <si>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</si>
  <si>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</si>
  <si>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</si>
  <si>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</si>
  <si>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</si>
  <si>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</si>
  <si>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</si>
  <si>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</si>
  <si>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</si>
  <si>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</si>
  <si>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</si>
  <si>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</si>
  <si>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</si>
  <si>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</si>
  <si>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</si>
  <si>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</si>
  <si>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</si>
  <si>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</si>
  <si>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</si>
  <si>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</si>
  <si>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</si>
  <si>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</si>
  <si>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</si>
  <si>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</si>
  <si>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</si>
  <si>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</si>
  <si>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</si>
  <si>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</si>
  <si>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</si>
  <si>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</si>
  <si>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</si>
  <si>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</si>
  <si>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</si>
  <si>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</si>
  <si>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</si>
  <si>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</si>
  <si>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</si>
  <si>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</si>
  <si>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</si>
  <si>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</si>
  <si>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</si>
  <si>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</si>
  <si>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</si>
  <si>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</si>
  <si>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</si>
  <si>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</si>
  <si>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</si>
  <si>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</si>
  <si>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</si>
  <si>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</si>
  <si>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</si>
  <si>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</si>
  <si>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</si>
  <si>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</si>
  <si>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</si>
  <si>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</si>
  <si>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</si>
  <si>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</si>
  <si>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</si>
  <si>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</si>
  <si>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</si>
  <si>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</si>
  <si>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</si>
  <si>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</si>
  <si>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</si>
  <si>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</si>
  <si>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</si>
  <si>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</si>
  <si>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</si>
  <si>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</si>
  <si>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</si>
  <si>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</si>
  <si>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</si>
  <si>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</si>
  <si>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</si>
  <si>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</si>
  <si>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</si>
  <si>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</si>
  <si>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</si>
  <si>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</si>
  <si>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</si>
  <si>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</si>
  <si>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</si>
  <si>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</si>
  <si>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</si>
  <si>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</si>
  <si>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</si>
  <si>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</si>
  <si>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</si>
  <si>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</si>
  <si>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</si>
  <si>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</si>
  <si>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</si>
  <si>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</si>
  <si>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</si>
  <si>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</si>
  <si>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</si>
  <si>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</si>
  <si>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</si>
  <si>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</si>
  <si>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</si>
  <si>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</si>
  <si>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</si>
  <si>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</si>
  <si>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</si>
  <si>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</si>
  <si>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</si>
  <si>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</si>
  <si>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</si>
  <si>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</si>
  <si>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</si>
  <si>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</si>
  <si>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</si>
  <si>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</si>
  <si>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</si>
  <si>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</si>
  <si>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</si>
  <si>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</si>
  <si>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</si>
  <si>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</si>
  <si>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</si>
  <si>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</si>
  <si>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</si>
  <si>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</si>
  <si>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</si>
  <si>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</si>
  <si>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</si>
  <si>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</si>
  <si>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</si>
  <si>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</si>
  <si>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</si>
  <si>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Økonomisk ramme for </t>
  </si>
  <si>
    <t xml:space="preserve">Note: Denne opgørelse er taget fra jeres økonomiske ramme for 2026. 
I kan derfor ikke komme med høringssvar til denne opgørelse. </t>
  </si>
  <si>
    <t>Afgift Vandsektortilsynet</t>
  </si>
  <si>
    <t>Køb af ydelser og produkter fra andre vandselskaber reguleret af vandsektorloven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</si>
  <si>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</si>
  <si>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</si>
  <si>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</si>
  <si>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</si>
  <si>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</si>
  <si>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</si>
  <si>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</si>
  <si>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</si>
  <si>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Gebyr til Miljøstyrelsen</t>
  </si>
  <si>
    <t>Engangsfradrag som følge af korrigerede oplysninger (§ 49)</t>
  </si>
  <si>
    <t xml:space="preserve">Udviklingsprojekt Harrestrup Å </t>
  </si>
  <si>
    <t>Byudvikling COOP Vest</t>
  </si>
  <si>
    <t>Øget indbyggerantal</t>
  </si>
  <si>
    <t>Periodevise driftsomkostninger - opr. 2 bassiner</t>
  </si>
  <si>
    <t>Note: En positiv saldo på differencekontoen angiver, at I (vandselskabet) har takstmidler til gode hos forbrugerne. En negativ saldo angiver omvendt, at forbrugerne har takstmidler til gode hos jer.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</si>
</sst>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Kz64foqAyr0WbTTHe4JQgw7Ku5UPbYbUrYQSbJkh8v508s7/7slJW/2GKQLEwH+IEqQxpspe4aa0pX6OuOkowA==" saltValue="0KrVOUJC/2Q6yek4mNNsRw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43792558.464370921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768352.24976199993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-135259.19399999999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0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-213687.76748268001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1277725.7524515919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45489689.50510183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10-tillæg'!C24</f>
        <v>27122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1532970.1605076666</v>
      </c>
      <c r="D19" s="39" t="s">
        <v>31</v>
      </c>
      <c r="E19" s="11"/>
    </row>
    <row r="20" spans="1:5" ht="15" customHeight="1" x14ac:dyDescent="0.25">
      <c r="A20" s="11"/>
      <c r="B20" s="28" t="s">
        <v>22</v>
      </c>
      <c r="C20" s="34">
        <f>'5.5. Korr. af ØR2025'!C16</f>
        <v>-968616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-2471181</v>
      </c>
      <c r="D21" s="39" t="s">
        <v>31</v>
      </c>
      <c r="E21" s="11"/>
    </row>
    <row r="22" spans="1:5" ht="15" customHeight="1" x14ac:dyDescent="0.25">
      <c r="A22" s="11"/>
      <c r="B22" s="38" t="s">
        <v>148</v>
      </c>
      <c r="C22" s="34">
        <v>-135260</v>
      </c>
      <c r="D22" s="39" t="s">
        <v>31</v>
      </c>
      <c r="E22" s="11"/>
    </row>
    <row r="23" spans="1:5" ht="15" customHeight="1" x14ac:dyDescent="0.25">
      <c r="A23" s="11"/>
      <c r="B23" s="25" t="s">
        <v>4</v>
      </c>
      <c r="C23" s="41">
        <f>SUM(C17:C22)</f>
        <v>43474724.665609494</v>
      </c>
      <c r="D23" s="27" t="s">
        <v>31</v>
      </c>
      <c r="E23" s="11"/>
    </row>
    <row r="24" spans="1:5" ht="15" customHeight="1" x14ac:dyDescent="0.25">
      <c r="A24" s="11"/>
      <c r="B24" s="11"/>
      <c r="C24" s="11"/>
      <c r="D24" s="11"/>
      <c r="E24" s="11"/>
    </row>
    <row r="25" spans="1:5" ht="15" customHeight="1" x14ac:dyDescent="0.25">
      <c r="A25" s="11"/>
      <c r="B25" s="11"/>
      <c r="C25" s="11"/>
      <c r="D25" s="11"/>
      <c r="E25" s="11"/>
    </row>
  </sheetData>
  <sheetProtection algorithmName="SHA-512" hashValue="+rFOXyK0s6yadHbzVSlxORDYMcuT7khbQxCm8WwD9hvYvPXYqodM2tSayyegwW+LfsEY7DVHWRyT38333Cm8DA==" saltValue="N9Nw/wP2SOsnSDIVIX1BFQ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73.28515625" style="12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82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83</v>
      </c>
      <c r="C8" s="26"/>
      <c r="D8" s="27"/>
      <c r="E8" s="11"/>
    </row>
    <row r="9" spans="1:5" ht="15" customHeight="1" x14ac:dyDescent="0.25">
      <c r="A9" s="11"/>
      <c r="B9" s="44" t="s">
        <v>127</v>
      </c>
      <c r="C9" s="45">
        <v>55725641</v>
      </c>
      <c r="D9" s="46" t="s">
        <v>31</v>
      </c>
      <c r="E9" s="11"/>
    </row>
    <row r="10" spans="1:5" ht="15" customHeight="1" x14ac:dyDescent="0.25">
      <c r="A10" s="11"/>
      <c r="B10" s="44" t="s">
        <v>129</v>
      </c>
      <c r="C10" s="45">
        <f>'3. Omk. i ØR2026'!C10</f>
        <v>107172.47385600001</v>
      </c>
      <c r="D10" s="46" t="s">
        <v>31</v>
      </c>
      <c r="E10" s="11"/>
    </row>
    <row r="11" spans="1:5" ht="15" customHeight="1" x14ac:dyDescent="0.25">
      <c r="A11" s="11"/>
      <c r="B11" s="44" t="s">
        <v>130</v>
      </c>
      <c r="C11" s="47">
        <f>'5.1. § 10-tillæg'!C19+'5.2. Varige tillæg'!C18+'5.2. Varige tillæg'!E18+'5.3. Engangstillæg'!C13+'5.3. Engangstillæg'!E13</f>
        <v>4026281.2765440997</v>
      </c>
      <c r="D11" s="46" t="s">
        <v>31</v>
      </c>
      <c r="E11" s="11"/>
    </row>
    <row r="12" spans="1:5" ht="15" customHeight="1" x14ac:dyDescent="0.25">
      <c r="A12" s="11"/>
      <c r="B12" s="35" t="s">
        <v>128</v>
      </c>
      <c r="C12" s="36">
        <f>C9+C10+C11</f>
        <v>59859094.750400104</v>
      </c>
      <c r="D12" s="37" t="s">
        <v>31</v>
      </c>
      <c r="E12" s="11"/>
    </row>
    <row r="13" spans="1:5" ht="15" customHeight="1" x14ac:dyDescent="0.25">
      <c r="A13" s="11"/>
      <c r="B13" s="44" t="s">
        <v>84</v>
      </c>
      <c r="C13" s="45">
        <v>43583572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131</v>
      </c>
      <c r="C15" s="41">
        <f>C12-C13</f>
        <v>16275522.750400104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85</v>
      </c>
      <c r="C17" s="26"/>
      <c r="D17" s="27"/>
      <c r="E17" s="11"/>
    </row>
    <row r="18" spans="1:5" ht="15" customHeight="1" x14ac:dyDescent="0.25">
      <c r="A18" s="11"/>
      <c r="B18" s="44" t="s">
        <v>126</v>
      </c>
      <c r="C18" s="45">
        <v>12358451</v>
      </c>
      <c r="D18" s="46" t="s">
        <v>31</v>
      </c>
      <c r="E18" s="11"/>
    </row>
    <row r="19" spans="1:5" ht="15" customHeight="1" x14ac:dyDescent="0.25">
      <c r="A19" s="11"/>
      <c r="B19" s="25" t="s">
        <v>141</v>
      </c>
      <c r="C19" s="41">
        <f>C15+C18</f>
        <v>28633973.750400104</v>
      </c>
      <c r="D19" s="27" t="s">
        <v>31</v>
      </c>
      <c r="E19" s="11"/>
    </row>
    <row r="20" spans="1:5" ht="30.75" customHeight="1" x14ac:dyDescent="0.25">
      <c r="A20" s="11"/>
      <c r="B20" s="49" t="s">
        <v>153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142</v>
      </c>
      <c r="C22" s="26"/>
      <c r="D22" s="27"/>
      <c r="E22" s="11"/>
    </row>
    <row r="23" spans="1:5" ht="15" customHeight="1" x14ac:dyDescent="0.25">
      <c r="A23" s="11"/>
      <c r="B23" s="52" t="s">
        <v>143</v>
      </c>
      <c r="C23" s="53">
        <f>100*12358451/(51793765+3224897)</f>
        <v>22.462289250145705</v>
      </c>
      <c r="D23" s="46" t="s">
        <v>144</v>
      </c>
      <c r="E23" s="11"/>
    </row>
    <row r="24" spans="1:5" ht="15" customHeight="1" x14ac:dyDescent="0.25">
      <c r="A24" s="11"/>
      <c r="B24" s="52" t="s">
        <v>145</v>
      </c>
      <c r="C24" s="53">
        <f>C19/C12*100</f>
        <v>47.835627768508331</v>
      </c>
      <c r="D24" s="46" t="s">
        <v>144</v>
      </c>
      <c r="E24" s="11"/>
    </row>
    <row r="25" spans="1:5" ht="56.25" customHeight="1" x14ac:dyDescent="0.25">
      <c r="A25" s="11"/>
      <c r="B25" s="54" t="s">
        <v>146</v>
      </c>
      <c r="C25" s="55"/>
      <c r="D25" s="56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xydZahIfCIbcCfnhECLPyce9MYfACEZjVlOu71Do+rDAuo6zoB8+yvXeRF8OM5evIqZ6lFNb0jrvJVlRVH2PdQ==" saltValue="sdIUKvz+pCCQ19R0sT90/g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7"/>
      <c r="B1" s="57"/>
      <c r="C1" s="57"/>
      <c r="D1" s="57"/>
      <c r="E1" s="57"/>
    </row>
    <row r="2" spans="1:5" ht="15" customHeight="1" x14ac:dyDescent="0.25">
      <c r="A2" s="57"/>
      <c r="B2" s="57"/>
      <c r="C2" s="57"/>
      <c r="D2" s="57"/>
      <c r="E2" s="57"/>
    </row>
    <row r="3" spans="1:5" ht="24.95" customHeight="1" x14ac:dyDescent="0.25">
      <c r="A3" s="57"/>
      <c r="B3" s="58" t="s">
        <v>86</v>
      </c>
      <c r="C3" s="58"/>
      <c r="D3" s="58"/>
      <c r="E3" s="57"/>
    </row>
    <row r="4" spans="1:5" ht="15" customHeight="1" x14ac:dyDescent="0.25">
      <c r="A4" s="57"/>
      <c r="B4" s="58"/>
      <c r="C4" s="58"/>
      <c r="D4" s="58"/>
      <c r="E4" s="57"/>
    </row>
    <row r="5" spans="1:5" ht="15" customHeight="1" x14ac:dyDescent="0.25">
      <c r="A5" s="57"/>
      <c r="B5" s="58"/>
      <c r="C5" s="58"/>
      <c r="D5" s="58"/>
      <c r="E5" s="57"/>
    </row>
    <row r="6" spans="1:5" ht="15" customHeight="1" x14ac:dyDescent="0.25">
      <c r="A6" s="57"/>
      <c r="B6" s="57"/>
      <c r="C6" s="57"/>
      <c r="D6" s="57"/>
      <c r="E6" s="57"/>
    </row>
    <row r="7" spans="1:5" ht="15" customHeight="1" x14ac:dyDescent="0.25">
      <c r="A7" s="57"/>
      <c r="B7" s="57"/>
      <c r="C7" s="57"/>
      <c r="D7" s="57"/>
      <c r="E7" s="57"/>
    </row>
    <row r="8" spans="1:5" ht="15" customHeight="1" x14ac:dyDescent="0.25">
      <c r="A8" s="57"/>
      <c r="B8" s="59" t="s">
        <v>134</v>
      </c>
      <c r="C8" s="60"/>
      <c r="D8" s="61"/>
      <c r="E8" s="57"/>
    </row>
    <row r="9" spans="1:5" ht="15" customHeight="1" x14ac:dyDescent="0.25">
      <c r="A9" s="57"/>
      <c r="B9" s="62" t="s">
        <v>121</v>
      </c>
      <c r="C9" s="63">
        <v>42653554.393149719</v>
      </c>
      <c r="D9" s="64" t="s">
        <v>31</v>
      </c>
      <c r="E9" s="57"/>
    </row>
    <row r="10" spans="1:5" ht="15" customHeight="1" x14ac:dyDescent="0.25">
      <c r="A10" s="57"/>
      <c r="B10" s="65" t="s">
        <v>32</v>
      </c>
      <c r="C10" s="63">
        <v>107172.47385600001</v>
      </c>
      <c r="D10" s="64" t="s">
        <v>31</v>
      </c>
      <c r="E10" s="57"/>
    </row>
    <row r="11" spans="1:5" ht="15" customHeight="1" x14ac:dyDescent="0.25">
      <c r="A11" s="57"/>
      <c r="B11" s="65" t="s">
        <v>62</v>
      </c>
      <c r="C11" s="66">
        <v>0</v>
      </c>
      <c r="D11" s="64" t="s">
        <v>31</v>
      </c>
      <c r="E11" s="57"/>
    </row>
    <row r="12" spans="1:5" ht="15" customHeight="1" x14ac:dyDescent="0.25">
      <c r="A12" s="57"/>
      <c r="B12" s="65" t="s">
        <v>24</v>
      </c>
      <c r="C12" s="67">
        <v>0</v>
      </c>
      <c r="D12" s="64" t="s">
        <v>31</v>
      </c>
      <c r="E12" s="57"/>
    </row>
    <row r="13" spans="1:5" ht="15" customHeight="1" x14ac:dyDescent="0.25">
      <c r="A13" s="57"/>
      <c r="B13" s="65" t="s">
        <v>34</v>
      </c>
      <c r="C13" s="67">
        <v>0</v>
      </c>
      <c r="D13" s="64" t="s">
        <v>31</v>
      </c>
      <c r="E13" s="57"/>
    </row>
    <row r="14" spans="1:5" ht="15" customHeight="1" x14ac:dyDescent="0.25">
      <c r="A14" s="57"/>
      <c r="B14" s="65" t="s">
        <v>35</v>
      </c>
      <c r="C14" s="68">
        <v>0</v>
      </c>
      <c r="D14" s="64" t="s">
        <v>31</v>
      </c>
      <c r="E14" s="57"/>
    </row>
    <row r="15" spans="1:5" ht="15" customHeight="1" x14ac:dyDescent="0.25">
      <c r="A15" s="57"/>
      <c r="B15" s="65" t="s">
        <v>36</v>
      </c>
      <c r="C15" s="68">
        <v>-198224.71483260309</v>
      </c>
      <c r="D15" s="64" t="s">
        <v>31</v>
      </c>
      <c r="E15" s="57"/>
    </row>
    <row r="16" spans="1:5" ht="15" customHeight="1" x14ac:dyDescent="0.25">
      <c r="A16" s="57"/>
      <c r="B16" s="65" t="s">
        <v>37</v>
      </c>
      <c r="C16" s="67">
        <v>1230056.3121978031</v>
      </c>
      <c r="D16" s="64" t="s">
        <v>31</v>
      </c>
      <c r="E16" s="57"/>
    </row>
    <row r="17" spans="1:5" ht="15" customHeight="1" x14ac:dyDescent="0.25">
      <c r="A17" s="57"/>
      <c r="B17" s="69" t="s">
        <v>38</v>
      </c>
      <c r="C17" s="70">
        <v>43792558.464370921</v>
      </c>
      <c r="D17" s="71" t="s">
        <v>31</v>
      </c>
      <c r="E17" s="57"/>
    </row>
    <row r="18" spans="1:5" ht="15" customHeight="1" x14ac:dyDescent="0.25">
      <c r="A18" s="57"/>
      <c r="B18" s="72" t="s">
        <v>122</v>
      </c>
      <c r="C18" s="68">
        <v>26721</v>
      </c>
      <c r="D18" s="73" t="s">
        <v>31</v>
      </c>
      <c r="E18" s="57"/>
    </row>
    <row r="19" spans="1:5" ht="27" customHeight="1" x14ac:dyDescent="0.25">
      <c r="A19" s="57"/>
      <c r="B19" s="74" t="s">
        <v>40</v>
      </c>
      <c r="C19" s="68">
        <v>1565065.7508539534</v>
      </c>
      <c r="D19" s="73" t="s">
        <v>31</v>
      </c>
      <c r="E19" s="57"/>
    </row>
    <row r="20" spans="1:5" ht="15" customHeight="1" x14ac:dyDescent="0.25">
      <c r="A20" s="57"/>
      <c r="B20" s="75" t="s">
        <v>41</v>
      </c>
      <c r="C20" s="76">
        <v>0</v>
      </c>
      <c r="D20" s="77" t="s">
        <v>31</v>
      </c>
      <c r="E20" s="57"/>
    </row>
    <row r="21" spans="1:5" ht="15" customHeight="1" x14ac:dyDescent="0.25">
      <c r="A21" s="57"/>
      <c r="B21" s="62" t="s">
        <v>123</v>
      </c>
      <c r="C21" s="68">
        <v>-33431</v>
      </c>
      <c r="D21" s="73" t="s">
        <v>31</v>
      </c>
      <c r="E21" s="57"/>
    </row>
    <row r="22" spans="1:5" ht="15" customHeight="1" x14ac:dyDescent="0.25">
      <c r="A22" s="57"/>
      <c r="B22" s="72" t="s">
        <v>42</v>
      </c>
      <c r="C22" s="68">
        <v>0</v>
      </c>
      <c r="D22" s="73" t="s">
        <v>31</v>
      </c>
      <c r="E22" s="57"/>
    </row>
    <row r="23" spans="1:5" ht="15" customHeight="1" x14ac:dyDescent="0.25">
      <c r="A23" s="57"/>
      <c r="B23" s="59" t="s">
        <v>135</v>
      </c>
      <c r="C23" s="78">
        <v>45350914.215224877</v>
      </c>
      <c r="D23" s="61" t="s">
        <v>31</v>
      </c>
      <c r="E23" s="57"/>
    </row>
    <row r="24" spans="1:5" ht="30" customHeight="1" x14ac:dyDescent="0.25">
      <c r="A24" s="57"/>
      <c r="B24" s="79" t="s">
        <v>136</v>
      </c>
      <c r="C24" s="79"/>
      <c r="D24" s="79"/>
      <c r="E24" s="57"/>
    </row>
    <row r="25" spans="1:5" ht="15" customHeight="1" x14ac:dyDescent="0.25">
      <c r="A25" s="57"/>
      <c r="B25" s="57"/>
      <c r="C25" s="57"/>
      <c r="D25" s="57"/>
      <c r="E25" s="57"/>
    </row>
    <row r="26" spans="1:5" ht="15" customHeight="1" x14ac:dyDescent="0.25"/>
  </sheetData>
  <sheetProtection algorithmName="SHA-512" hashValue="LXXxSMxSAzMu0TqTTRXtGoK3wPlFkqar83hxMIik9XVkoJQ43y1OzGMJsYad1YnH/HuocPD4sCZ84YT5ogOtPw==" saltValue="/mJuy2vd4yIOQwQyhwWJNQ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80"/>
      <c r="C1" s="80"/>
      <c r="D1" s="80"/>
      <c r="E1" s="11"/>
    </row>
    <row r="2" spans="1:5" ht="15" customHeight="1" x14ac:dyDescent="0.25">
      <c r="A2" s="11"/>
      <c r="B2" s="80"/>
      <c r="C2" s="80"/>
      <c r="D2" s="80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81"/>
      <c r="C6" s="81"/>
      <c r="D6" s="81"/>
      <c r="E6" s="11"/>
    </row>
    <row r="7" spans="1:5" ht="15" customHeight="1" x14ac:dyDescent="0.25">
      <c r="A7" s="11"/>
      <c r="B7" s="82"/>
      <c r="C7" s="11"/>
      <c r="D7" s="11"/>
      <c r="E7" s="11"/>
    </row>
    <row r="8" spans="1:5" ht="14.25" customHeight="1" x14ac:dyDescent="0.25">
      <c r="A8" s="11"/>
      <c r="B8" s="83" t="s">
        <v>87</v>
      </c>
      <c r="C8" s="84"/>
      <c r="D8" s="85"/>
      <c r="E8" s="11"/>
    </row>
    <row r="9" spans="1:5" ht="15" customHeight="1" x14ac:dyDescent="0.25">
      <c r="A9" s="11"/>
      <c r="B9" s="52" t="s">
        <v>88</v>
      </c>
      <c r="C9" s="2">
        <v>10197670.454563266</v>
      </c>
      <c r="D9" s="46" t="s">
        <v>31</v>
      </c>
      <c r="E9" s="11"/>
    </row>
    <row r="10" spans="1:5" ht="15" customHeight="1" x14ac:dyDescent="0.25">
      <c r="A10" s="11"/>
      <c r="B10" s="86" t="s">
        <v>89</v>
      </c>
      <c r="C10" s="3">
        <f>-'8. Nøgletal'!C19*C9</f>
        <v>-203953.40909126532</v>
      </c>
      <c r="D10" s="46" t="s">
        <v>31</v>
      </c>
      <c r="E10" s="11"/>
    </row>
    <row r="11" spans="1:5" ht="15" customHeight="1" x14ac:dyDescent="0.25">
      <c r="A11" s="11"/>
      <c r="B11" s="86" t="s">
        <v>90</v>
      </c>
      <c r="C11" s="2">
        <f>('5.2. Varige tillæg'!C18)*(1+'8. Nøgletal'!C9)*(1-'8. Nøgletal'!C19)+'5.6 Anlægsprojekter'!C12-'6. Bortfald'!C12+'7. Tilknyttet virksomhed'!C12</f>
        <v>690671.3286619999</v>
      </c>
      <c r="D11" s="46" t="s">
        <v>31</v>
      </c>
      <c r="E11" s="11"/>
    </row>
    <row r="12" spans="1:5" ht="15" customHeight="1" x14ac:dyDescent="0.25">
      <c r="A12" s="11"/>
      <c r="B12" s="52" t="s">
        <v>91</v>
      </c>
      <c r="C12" s="2">
        <f>SUM(C9:C11)</f>
        <v>10684388.374134</v>
      </c>
      <c r="D12" s="46" t="s">
        <v>31</v>
      </c>
      <c r="E12" s="11"/>
    </row>
    <row r="13" spans="1:5" ht="15" customHeight="1" x14ac:dyDescent="0.25">
      <c r="A13" s="11"/>
      <c r="B13" s="87" t="s">
        <v>92</v>
      </c>
      <c r="C13" s="88">
        <f>-C12*'8. Nøgletal'!C19</f>
        <v>-213687.76748268001</v>
      </c>
      <c r="D13" s="89" t="s">
        <v>31</v>
      </c>
      <c r="E13" s="90"/>
    </row>
    <row r="14" spans="1:5" ht="15" customHeight="1" x14ac:dyDescent="0.25">
      <c r="A14" s="11"/>
      <c r="B14" s="83" t="s">
        <v>93</v>
      </c>
      <c r="C14" s="84"/>
      <c r="D14" s="85"/>
      <c r="E14" s="11"/>
    </row>
    <row r="15" spans="1:5" ht="15" customHeight="1" x14ac:dyDescent="0.25">
      <c r="A15" s="11"/>
      <c r="B15" s="44" t="s">
        <v>46</v>
      </c>
      <c r="C15" s="3">
        <v>33767649.810832255</v>
      </c>
      <c r="D15" s="46" t="s">
        <v>31</v>
      </c>
      <c r="E15" s="11"/>
    </row>
    <row r="16" spans="1:5" ht="15" customHeight="1" x14ac:dyDescent="0.25">
      <c r="A16" s="11"/>
      <c r="B16" s="86" t="s">
        <v>89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6" t="s">
        <v>94</v>
      </c>
      <c r="C17" s="2">
        <f>('5.2. Varige tillæg'!E18)*(1+'8. Nøgletal'!C9)*(1-'8. Nøgletal'!C14)+'5.6 Anlægsprojekter'!E12-'6. Bortfald'!E12+'7. Tilknyttet virksomhed'!E12</f>
        <v>-57578.272899999996</v>
      </c>
      <c r="D17" s="46" t="s">
        <v>31</v>
      </c>
      <c r="E17" s="11"/>
    </row>
    <row r="18" spans="1:5" ht="15" customHeight="1" x14ac:dyDescent="0.25">
      <c r="A18" s="11"/>
      <c r="B18" s="52" t="s">
        <v>95</v>
      </c>
      <c r="C18" s="2">
        <f>SUM(C15:C17)</f>
        <v>33710071.537932254</v>
      </c>
      <c r="D18" s="46" t="s">
        <v>31</v>
      </c>
      <c r="E18" s="11"/>
    </row>
    <row r="19" spans="1:5" ht="15" customHeight="1" x14ac:dyDescent="0.25">
      <c r="A19" s="11"/>
      <c r="B19" s="87" t="s">
        <v>96</v>
      </c>
      <c r="C19" s="88">
        <f>-C18*'8. Nøgletal'!C15</f>
        <v>0</v>
      </c>
      <c r="D19" s="89" t="s">
        <v>31</v>
      </c>
      <c r="E19" s="11"/>
    </row>
    <row r="20" spans="1:5" ht="15" customHeight="1" x14ac:dyDescent="0.25">
      <c r="A20" s="11"/>
      <c r="B20" s="25" t="s">
        <v>97</v>
      </c>
      <c r="C20" s="41">
        <f>C13+C19</f>
        <v>-213687.76748268001</v>
      </c>
      <c r="D20" s="27" t="s">
        <v>31</v>
      </c>
      <c r="E20" s="11"/>
    </row>
    <row r="21" spans="1:5" ht="39.950000000000003" customHeight="1" x14ac:dyDescent="0.25">
      <c r="A21" s="11"/>
      <c r="B21" s="91" t="s">
        <v>124</v>
      </c>
      <c r="C21" s="92"/>
      <c r="D21" s="93"/>
      <c r="E21" s="90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aSgY64CWoduwVJbd4r4wdXvyjZn+YA/8u6/+jlofw7FPCEQoDnCeYH0zux61RD/kVNIQIQFt0uXuHodzN6B6tw==" saltValue="0f96dAB3361XjTP46beZcQ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4" t="s">
        <v>98</v>
      </c>
      <c r="C8" s="95"/>
      <c r="D8" s="96"/>
      <c r="E8" s="11"/>
    </row>
    <row r="9" spans="1:5" ht="15" customHeight="1" x14ac:dyDescent="0.25">
      <c r="A9" s="11"/>
      <c r="B9" s="97" t="s">
        <v>137</v>
      </c>
      <c r="C9" s="33">
        <f>'5.1.a. § 10-tillæg'!E9</f>
        <v>3940.1769352200063</v>
      </c>
      <c r="D9" s="46" t="s">
        <v>31</v>
      </c>
      <c r="E9" s="11"/>
    </row>
    <row r="10" spans="1:5" ht="15" customHeight="1" x14ac:dyDescent="0.25">
      <c r="A10" s="11"/>
      <c r="B10" s="97" t="s">
        <v>138</v>
      </c>
      <c r="C10" s="33">
        <f>'5.1.a. § 10-tillæg'!E10</f>
        <v>1802098.0996088795</v>
      </c>
      <c r="D10" s="46" t="s">
        <v>31</v>
      </c>
      <c r="E10" s="11"/>
    </row>
    <row r="11" spans="1:5" ht="15" customHeight="1" x14ac:dyDescent="0.25">
      <c r="A11" s="11"/>
      <c r="B11" s="97" t="s">
        <v>139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8" t="s">
        <v>147</v>
      </c>
      <c r="C12" s="99">
        <v>46389</v>
      </c>
      <c r="D12" s="46" t="s">
        <v>31</v>
      </c>
      <c r="E12" s="11"/>
    </row>
    <row r="13" spans="1:5" ht="15" customHeight="1" x14ac:dyDescent="0.25">
      <c r="A13" s="11"/>
      <c r="B13" s="98"/>
      <c r="C13" s="99"/>
      <c r="D13" s="46" t="s">
        <v>31</v>
      </c>
      <c r="E13" s="11"/>
    </row>
    <row r="14" spans="1:5" ht="15" customHeight="1" x14ac:dyDescent="0.25">
      <c r="A14" s="11"/>
      <c r="B14" s="98"/>
      <c r="C14" s="99"/>
      <c r="D14" s="46" t="s">
        <v>31</v>
      </c>
      <c r="E14" s="11"/>
    </row>
    <row r="15" spans="1:5" ht="15" customHeight="1" x14ac:dyDescent="0.25">
      <c r="A15" s="11"/>
      <c r="B15" s="98"/>
      <c r="C15" s="99"/>
      <c r="D15" s="46" t="s">
        <v>31</v>
      </c>
      <c r="E15" s="11"/>
    </row>
    <row r="16" spans="1:5" ht="15" customHeight="1" x14ac:dyDescent="0.25">
      <c r="A16" s="11"/>
      <c r="B16" s="98"/>
      <c r="C16" s="99"/>
      <c r="D16" s="46" t="s">
        <v>31</v>
      </c>
      <c r="E16" s="11"/>
    </row>
    <row r="17" spans="1:5" ht="15" customHeight="1" x14ac:dyDescent="0.25">
      <c r="A17" s="11"/>
      <c r="B17" s="98"/>
      <c r="C17" s="99"/>
      <c r="D17" s="46" t="s">
        <v>31</v>
      </c>
      <c r="E17" s="11"/>
    </row>
    <row r="18" spans="1:5" ht="15" customHeight="1" x14ac:dyDescent="0.25">
      <c r="A18" s="11"/>
      <c r="B18" s="98"/>
      <c r="C18" s="99"/>
      <c r="D18" s="46" t="s">
        <v>31</v>
      </c>
      <c r="E18" s="11"/>
    </row>
    <row r="19" spans="1:5" ht="15" customHeight="1" x14ac:dyDescent="0.25">
      <c r="A19" s="11"/>
      <c r="B19" s="25" t="s">
        <v>48</v>
      </c>
      <c r="C19" s="100">
        <f>SUM(C9:C18)</f>
        <v>1852427.2765440994</v>
      </c>
      <c r="D19" s="101" t="s">
        <v>31</v>
      </c>
      <c r="E19" s="11"/>
    </row>
    <row r="20" spans="1:5" ht="15" customHeight="1" x14ac:dyDescent="0.25">
      <c r="A20" s="11"/>
      <c r="B20" s="102"/>
      <c r="C20" s="103"/>
      <c r="D20" s="103"/>
      <c r="E20" s="11"/>
    </row>
    <row r="21" spans="1:5" ht="15" customHeight="1" x14ac:dyDescent="0.25">
      <c r="A21" s="11"/>
      <c r="B21" s="83" t="s">
        <v>39</v>
      </c>
      <c r="C21" s="84"/>
      <c r="D21" s="85"/>
      <c r="E21" s="11"/>
    </row>
    <row r="22" spans="1:5" ht="15" customHeight="1" x14ac:dyDescent="0.25">
      <c r="A22" s="11"/>
      <c r="B22" s="104" t="s">
        <v>49</v>
      </c>
      <c r="C22" s="33">
        <v>27122</v>
      </c>
      <c r="D22" s="46" t="s">
        <v>31</v>
      </c>
      <c r="E22" s="11"/>
    </row>
    <row r="23" spans="1:5" ht="15" customHeight="1" x14ac:dyDescent="0.25">
      <c r="A23" s="11"/>
      <c r="B23" s="104" t="s">
        <v>50</v>
      </c>
      <c r="C23" s="33">
        <v>0</v>
      </c>
      <c r="D23" s="46" t="s">
        <v>31</v>
      </c>
      <c r="E23" s="11"/>
    </row>
    <row r="24" spans="1:5" ht="15" customHeight="1" x14ac:dyDescent="0.25">
      <c r="A24" s="11"/>
      <c r="B24" s="25" t="s">
        <v>48</v>
      </c>
      <c r="C24" s="100">
        <f>SUM(C22:C23)</f>
        <v>27122</v>
      </c>
      <c r="D24" s="101" t="s">
        <v>31</v>
      </c>
      <c r="E24" s="11"/>
    </row>
    <row r="25" spans="1:5" ht="15" customHeight="1" x14ac:dyDescent="0.25">
      <c r="A25" s="11"/>
      <c r="B25" s="11"/>
      <c r="C25" s="11"/>
      <c r="D25" s="11"/>
      <c r="E25" s="11"/>
    </row>
    <row r="26" spans="1:5" ht="15" customHeight="1" x14ac:dyDescent="0.25">
      <c r="A26" s="11"/>
      <c r="B26" s="11"/>
      <c r="C26" s="11"/>
      <c r="D26" s="11"/>
      <c r="E26" s="11"/>
    </row>
  </sheetData>
  <sheetProtection algorithmName="SHA-512" hashValue="vaYgc4I2S+ziBRimydrWbGewqhPJspR+26E4Q/wdpgmWY2VAzJyphZquGRda2KtjNhilarZ0VoSrQvLN6PWhOg==" saltValue="3CbrsgXH+8XyFiBUWJWvlg==" spinCount="100000" sheet="1" objects="1" scenarios="1"/>
  <mergeCells count="3">
    <mergeCell ref="B3:D5"/>
    <mergeCell ref="B8:D8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99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125</v>
      </c>
      <c r="C8" s="106" t="s">
        <v>100</v>
      </c>
      <c r="D8" s="107" t="s">
        <v>101</v>
      </c>
      <c r="E8" s="107" t="s">
        <v>102</v>
      </c>
      <c r="F8" s="27"/>
      <c r="G8" s="11"/>
    </row>
    <row r="9" spans="1:7" ht="15" customHeight="1" x14ac:dyDescent="0.25">
      <c r="A9" s="11"/>
      <c r="B9" s="97" t="s">
        <v>137</v>
      </c>
      <c r="C9" s="33">
        <v>71473.823064779994</v>
      </c>
      <c r="D9" s="33">
        <v>75414</v>
      </c>
      <c r="E9" s="33">
        <f>MAX(D9-C9,0)</f>
        <v>3940.1769352200063</v>
      </c>
      <c r="F9" s="46" t="s">
        <v>31</v>
      </c>
      <c r="G9" s="11"/>
    </row>
    <row r="10" spans="1:7" ht="42" customHeight="1" x14ac:dyDescent="0.25">
      <c r="A10" s="11"/>
      <c r="B10" s="97" t="s">
        <v>138</v>
      </c>
      <c r="C10" s="33">
        <v>10044501.90039112</v>
      </c>
      <c r="D10" s="33">
        <v>11846600</v>
      </c>
      <c r="E10" s="33">
        <f t="shared" ref="E10:E19" si="0">MAX(D10-C10,0)</f>
        <v>1802098.0996088795</v>
      </c>
      <c r="F10" s="46" t="s">
        <v>31</v>
      </c>
      <c r="G10" s="11"/>
    </row>
    <row r="11" spans="1:7" ht="15" customHeight="1" x14ac:dyDescent="0.25">
      <c r="A11" s="11"/>
      <c r="B11" s="97" t="s">
        <v>139</v>
      </c>
      <c r="C11" s="33">
        <v>169750.04552993001</v>
      </c>
      <c r="D11" s="33">
        <v>93499</v>
      </c>
      <c r="E11" s="33">
        <f t="shared" si="0"/>
        <v>0</v>
      </c>
      <c r="F11" s="46" t="s">
        <v>31</v>
      </c>
      <c r="G11" s="11"/>
    </row>
    <row r="12" spans="1:7" ht="15" hidden="1" customHeight="1" x14ac:dyDescent="0.25">
      <c r="A12" s="11"/>
      <c r="B12" s="97"/>
      <c r="C12" s="33"/>
      <c r="D12" s="33"/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8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8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8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8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8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8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8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100"/>
      <c r="D20" s="100"/>
      <c r="E20" s="100"/>
      <c r="F20" s="101"/>
      <c r="G20" s="11"/>
    </row>
    <row r="21" spans="1:7" ht="39.75" customHeight="1" x14ac:dyDescent="0.25">
      <c r="A21" s="11"/>
      <c r="B21" s="54" t="s">
        <v>103</v>
      </c>
      <c r="C21" s="55"/>
      <c r="D21" s="55"/>
      <c r="E21" s="55"/>
      <c r="F21" s="56"/>
      <c r="G21" s="11"/>
    </row>
    <row r="22" spans="1:7" ht="15" customHeight="1" x14ac:dyDescent="0.25">
      <c r="A22" s="11"/>
      <c r="B22" s="108"/>
      <c r="C22" s="103"/>
      <c r="D22" s="103"/>
      <c r="E22" s="103"/>
      <c r="F22" s="103"/>
      <c r="G22" s="11"/>
    </row>
    <row r="23" spans="1:7" ht="15" customHeight="1" x14ac:dyDescent="0.25">
      <c r="A23" s="11"/>
      <c r="B23" s="108"/>
      <c r="C23" s="103"/>
      <c r="D23" s="103"/>
      <c r="E23" s="103"/>
      <c r="F23" s="103"/>
      <c r="G23" s="11"/>
    </row>
  </sheetData>
  <sheetProtection algorithmName="SHA-512" hashValue="4tsSy6HXJwmeT0RJBnFOXFhaJ5ywoAqPmcjKIH4BLOEhg1nOzOtCh7MY45WKflWTRhWQwO7oQATvfek62XMcmQ==" saltValue="H3FoXAqtUwxq1HN7mjniGA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150</v>
      </c>
      <c r="C10" s="33">
        <v>0</v>
      </c>
      <c r="D10" s="46" t="s">
        <v>31</v>
      </c>
      <c r="E10" s="33">
        <v>75499</v>
      </c>
      <c r="F10" s="46" t="s">
        <v>31</v>
      </c>
      <c r="G10" s="11"/>
    </row>
    <row r="11" spans="1:7" ht="15" customHeight="1" x14ac:dyDescent="0.25">
      <c r="A11" s="11"/>
      <c r="B11" s="112" t="s">
        <v>151</v>
      </c>
      <c r="C11" s="33">
        <v>590745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12" t="s">
        <v>152</v>
      </c>
      <c r="C12" s="33">
        <v>94226</v>
      </c>
      <c r="D12" s="46" t="s">
        <v>31</v>
      </c>
      <c r="E12" s="33">
        <v>0</v>
      </c>
      <c r="F12" s="46" t="s">
        <v>31</v>
      </c>
      <c r="G12" s="11"/>
    </row>
    <row r="13" spans="1:7" ht="15" customHeight="1" x14ac:dyDescent="0.25">
      <c r="A13" s="11"/>
      <c r="B13" s="112"/>
      <c r="C13" s="33"/>
      <c r="D13" s="46" t="s">
        <v>31</v>
      </c>
      <c r="E13" s="33"/>
      <c r="F13" s="46" t="s">
        <v>31</v>
      </c>
      <c r="G13" s="11"/>
    </row>
    <row r="14" spans="1:7" ht="15" customHeight="1" x14ac:dyDescent="0.25">
      <c r="A14" s="11"/>
      <c r="B14" s="112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2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2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2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104</v>
      </c>
      <c r="C18" s="100">
        <f>SUM(C10:C17)</f>
        <v>684971</v>
      </c>
      <c r="D18" s="101" t="s">
        <v>31</v>
      </c>
      <c r="E18" s="100">
        <f>SUM(E10:E17)</f>
        <v>75499</v>
      </c>
      <c r="F18" s="101" t="s">
        <v>31</v>
      </c>
      <c r="G18" s="11"/>
    </row>
    <row r="19" spans="1:7" ht="15" customHeight="1" x14ac:dyDescent="0.25">
      <c r="A19" s="11"/>
      <c r="B19" s="112" t="s">
        <v>35</v>
      </c>
      <c r="C19" s="33">
        <f>-C18*'8. Nøgletal'!C23</f>
        <v>0</v>
      </c>
      <c r="D19" s="46" t="s">
        <v>31</v>
      </c>
      <c r="E19" s="33">
        <f>-E18*'8. Nøgletal'!C23</f>
        <v>0</v>
      </c>
      <c r="F19" s="46" t="s">
        <v>31</v>
      </c>
      <c r="G19" s="11"/>
    </row>
    <row r="20" spans="1:7" ht="15" customHeight="1" x14ac:dyDescent="0.25">
      <c r="A20" s="11"/>
      <c r="B20" s="112" t="s">
        <v>36</v>
      </c>
      <c r="C20" s="33">
        <f>-C18*'8. Nøgletal'!C19</f>
        <v>-13699.42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2" t="s">
        <v>37</v>
      </c>
      <c r="C21" s="33">
        <f>SUM(C18:C20)*'8. Nøgletal'!C9</f>
        <v>19399.748661999998</v>
      </c>
      <c r="D21" s="46" t="s">
        <v>31</v>
      </c>
      <c r="E21" s="33">
        <f>SUM(E18:E20)*'8. Nøgletal'!C9</f>
        <v>2181.9211</v>
      </c>
      <c r="F21" s="46" t="s">
        <v>31</v>
      </c>
      <c r="G21" s="11"/>
    </row>
    <row r="22" spans="1:7" ht="26.25" customHeight="1" x14ac:dyDescent="0.25">
      <c r="A22" s="11"/>
      <c r="B22" s="105" t="s">
        <v>105</v>
      </c>
      <c r="C22" s="100">
        <f>SUM(C18:C21)</f>
        <v>690671.3286619999</v>
      </c>
      <c r="D22" s="101" t="s">
        <v>31</v>
      </c>
      <c r="E22" s="100">
        <f>SUM(E18:E21)</f>
        <v>77680.921100000007</v>
      </c>
      <c r="F22" s="101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qNDiancrGzqbKyFsSKM4svz6mlQANj9GWpbJijFUykMBM4BjcbT1Eao1aPLEmbgRDaeB266yiSua2YYzVR+Utg==" saltValue="UM6aFEOkvTA4cADYNfKafQ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18</v>
      </c>
      <c r="C8" s="84"/>
      <c r="D8" s="84"/>
      <c r="E8" s="84"/>
      <c r="F8" s="85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152</v>
      </c>
      <c r="C10" s="33">
        <v>1413384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2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2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106</v>
      </c>
      <c r="C13" s="100">
        <f>SUM(C10:C12)</f>
        <v>1413384</v>
      </c>
      <c r="D13" s="101" t="s">
        <v>31</v>
      </c>
      <c r="E13" s="100">
        <f>SUM(E10:E12)</f>
        <v>0</v>
      </c>
      <c r="F13" s="101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3"/>
      <c r="C15" s="113"/>
      <c r="D15" s="113"/>
      <c r="E15" s="113"/>
      <c r="F15" s="113"/>
      <c r="G15" s="11"/>
    </row>
  </sheetData>
  <sheetProtection algorithmName="SHA-512" hashValue="ZvAREVw50kVJ1ldIbUJNk7SvwUJEHLkwzWpaVtAVXaAPmEgOBiui2FE02Vhqs6Z8Q/0ZHfMfowAtJaqJ2YI1TA==" saltValue="hWOCRR/L9/fKCDp69kEVS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3" t="s">
        <v>107</v>
      </c>
      <c r="C8" s="84"/>
      <c r="D8" s="85"/>
      <c r="E8" s="11"/>
    </row>
    <row r="9" spans="1:5" ht="15" customHeight="1" x14ac:dyDescent="0.25">
      <c r="A9" s="11"/>
      <c r="B9" s="114" t="s">
        <v>108</v>
      </c>
      <c r="C9" s="33">
        <v>1477615</v>
      </c>
      <c r="D9" s="46" t="s">
        <v>31</v>
      </c>
      <c r="E9" s="11"/>
    </row>
    <row r="10" spans="1:5" ht="15" customHeight="1" x14ac:dyDescent="0.25">
      <c r="A10" s="11"/>
      <c r="B10" s="115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5" t="s">
        <v>44</v>
      </c>
      <c r="C11" s="33">
        <f>-C9*'8. Nøgletal'!C19</f>
        <v>-29552.3</v>
      </c>
      <c r="D11" s="46" t="s">
        <v>31</v>
      </c>
      <c r="E11" s="11"/>
    </row>
    <row r="12" spans="1:5" ht="26.25" customHeight="1" x14ac:dyDescent="0.25">
      <c r="A12" s="11"/>
      <c r="B12" s="116" t="s">
        <v>109</v>
      </c>
      <c r="C12" s="100">
        <f>SUM(C9:C11)*(1+'8. Nøgletal'!C9)*(1+'8. Nøgletal'!C10)</f>
        <v>1532970.1605076666</v>
      </c>
      <c r="D12" s="101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VCdug14AQxw6fipy0vIaHlakUmdf7xEe+aQjf1PrCKC+2Y5d40RGpQUtL0h+fPoNReBa4mnP34+1KFW4u93C/g==" saltValue="TyZ9RxXw/StzhHn0MXPpVw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110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3" t="s">
        <v>57</v>
      </c>
      <c r="C8" s="84"/>
      <c r="D8" s="85"/>
      <c r="E8" s="11"/>
    </row>
    <row r="9" spans="1:5" ht="26.25" x14ac:dyDescent="0.25">
      <c r="A9" s="11"/>
      <c r="B9" s="117" t="s">
        <v>111</v>
      </c>
      <c r="C9" s="118">
        <v>934796</v>
      </c>
      <c r="D9" s="117" t="s">
        <v>31</v>
      </c>
      <c r="E9" s="11"/>
    </row>
    <row r="10" spans="1:5" ht="14.25" customHeight="1" x14ac:dyDescent="0.25">
      <c r="A10" s="11"/>
      <c r="B10" s="44" t="s">
        <v>112</v>
      </c>
      <c r="C10" s="29">
        <v>0</v>
      </c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-934796</v>
      </c>
      <c r="D11" s="37" t="s">
        <v>31</v>
      </c>
      <c r="E11" s="11"/>
    </row>
    <row r="12" spans="1:5" ht="14.25" customHeight="1" x14ac:dyDescent="0.25">
      <c r="A12" s="11"/>
      <c r="B12" s="83" t="s">
        <v>59</v>
      </c>
      <c r="C12" s="84"/>
      <c r="D12" s="85"/>
      <c r="E12" s="11"/>
    </row>
    <row r="13" spans="1:5" ht="26.25" customHeight="1" x14ac:dyDescent="0.25">
      <c r="A13" s="11"/>
      <c r="B13" s="117" t="s">
        <v>140</v>
      </c>
      <c r="C13" s="118">
        <v>261804</v>
      </c>
      <c r="D13" s="117" t="s">
        <v>31</v>
      </c>
      <c r="E13" s="11"/>
    </row>
    <row r="14" spans="1:5" ht="14.25" customHeight="1" x14ac:dyDescent="0.25">
      <c r="A14" s="11"/>
      <c r="B14" s="44" t="s">
        <v>113</v>
      </c>
      <c r="C14" s="29">
        <v>227984</v>
      </c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-33820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100">
        <f>C11+C15</f>
        <v>-968616</v>
      </c>
      <c r="D16" s="101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mI22lR8z+Rd7I6h3tSoTfTxw3EwbhKLxarSeABlkTO5tIsFokr6peUU3b23VsA1jH4bhV/2BNxb2xd3r5zrGIA==" saltValue="MrqWkIx1Ml3/qbjcGzwnlA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19" t="s">
        <v>63</v>
      </c>
      <c r="C9" s="120" t="s">
        <v>65</v>
      </c>
      <c r="D9" s="121"/>
      <c r="E9" s="120" t="s">
        <v>64</v>
      </c>
      <c r="F9" s="121"/>
      <c r="G9" s="120" t="s">
        <v>66</v>
      </c>
      <c r="H9" s="121"/>
      <c r="I9" s="11"/>
    </row>
    <row r="10" spans="1:9" ht="15" customHeight="1" x14ac:dyDescent="0.25">
      <c r="A10" s="11"/>
      <c r="B10" s="114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100">
        <f>SUM(C10:C10)</f>
        <v>0</v>
      </c>
      <c r="D11" s="100" t="s">
        <v>68</v>
      </c>
      <c r="E11" s="100">
        <f>SUM(E10:E10)</f>
        <v>0</v>
      </c>
      <c r="F11" s="100" t="s">
        <v>68</v>
      </c>
      <c r="G11" s="100">
        <f>SUM(G10:G10)</f>
        <v>0</v>
      </c>
      <c r="H11" s="101" t="s">
        <v>31</v>
      </c>
      <c r="I11" s="11"/>
    </row>
    <row r="12" spans="1:9" ht="15" customHeight="1" x14ac:dyDescent="0.25">
      <c r="A12" s="11"/>
      <c r="B12" s="25" t="s">
        <v>114</v>
      </c>
      <c r="C12" s="100">
        <f>C11*(1+'8. Nøgletal'!C9)</f>
        <v>0</v>
      </c>
      <c r="D12" s="100" t="s">
        <v>68</v>
      </c>
      <c r="E12" s="100">
        <f>E11*(1+'8. Nøgletal'!C9)</f>
        <v>0</v>
      </c>
      <c r="F12" s="100" t="s">
        <v>68</v>
      </c>
      <c r="G12" s="100">
        <f>G11*(1+'8. Nøgletal'!C9)</f>
        <v>0</v>
      </c>
      <c r="H12" s="101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Dvk3xWgeAzhxBg54CaReMRKDC/24QeQLo5YYI0pK/j/QgX67bebHWJ3hCqX3qQDkJAS9309Dg0WXtG+3x28+mQ==" saltValue="AmIBIbF8s1Lgvd6EZqhd5g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115</v>
      </c>
      <c r="C8" s="84"/>
      <c r="D8" s="84"/>
      <c r="E8" s="84"/>
      <c r="F8" s="85"/>
      <c r="G8" s="11"/>
    </row>
    <row r="9" spans="1:7" ht="15" customHeight="1" x14ac:dyDescent="0.25">
      <c r="A9" s="11"/>
      <c r="B9" s="122" t="s">
        <v>71</v>
      </c>
      <c r="C9" s="123" t="s">
        <v>53</v>
      </c>
      <c r="D9" s="124"/>
      <c r="E9" s="123" t="s">
        <v>54</v>
      </c>
      <c r="F9" s="124"/>
      <c r="G9" s="11"/>
    </row>
    <row r="10" spans="1:7" ht="15" customHeight="1" x14ac:dyDescent="0.25">
      <c r="A10" s="11"/>
      <c r="B10" s="125" t="s">
        <v>149</v>
      </c>
      <c r="C10" s="33">
        <v>0</v>
      </c>
      <c r="D10" s="46" t="s">
        <v>31</v>
      </c>
      <c r="E10" s="33">
        <v>131460</v>
      </c>
      <c r="F10" s="46" t="s">
        <v>31</v>
      </c>
      <c r="G10" s="11"/>
    </row>
    <row r="11" spans="1:7" ht="15" customHeight="1" x14ac:dyDescent="0.25">
      <c r="A11" s="11"/>
      <c r="B11" s="25" t="s">
        <v>72</v>
      </c>
      <c r="C11" s="100">
        <f>SUM(C10:C10)</f>
        <v>0</v>
      </c>
      <c r="D11" s="101" t="s">
        <v>31</v>
      </c>
      <c r="E11" s="100">
        <f>SUM(E10:E10)</f>
        <v>131460</v>
      </c>
      <c r="F11" s="101" t="s">
        <v>31</v>
      </c>
      <c r="G11" s="11"/>
    </row>
    <row r="12" spans="1:7" ht="15" customHeight="1" x14ac:dyDescent="0.25">
      <c r="A12" s="11"/>
      <c r="B12" s="25" t="s">
        <v>116</v>
      </c>
      <c r="C12" s="100">
        <f>C11*(1+'8. Nøgletal'!C9)</f>
        <v>0</v>
      </c>
      <c r="D12" s="101" t="s">
        <v>31</v>
      </c>
      <c r="E12" s="100">
        <f>E11*(1+'8. Nøgletal'!C9)</f>
        <v>135259.19399999999</v>
      </c>
      <c r="F12" s="101" t="s">
        <v>31</v>
      </c>
      <c r="G12" s="90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3"/>
      <c r="C14" s="113"/>
      <c r="D14" s="113"/>
      <c r="E14" s="113"/>
      <c r="F14" s="113"/>
      <c r="G14" s="11"/>
    </row>
  </sheetData>
  <sheetProtection algorithmName="SHA-512" hashValue="qCaFrFXNZMra7x7/WzqwH66Qy8x7StdLSZ95K6VETp2tIXsQHdS0jNAQNJOZtzCwcxt8LRyZje9udf2BAyHDtA==" saltValue="a30w6+1CRfjIrwB3Y7KPEA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73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26</v>
      </c>
      <c r="C8" s="84"/>
      <c r="D8" s="84"/>
      <c r="E8" s="84"/>
      <c r="F8" s="85"/>
      <c r="G8" s="11"/>
    </row>
    <row r="9" spans="1:7" ht="15" customHeight="1" x14ac:dyDescent="0.25">
      <c r="A9" s="11"/>
      <c r="B9" s="122" t="s">
        <v>74</v>
      </c>
      <c r="C9" s="126" t="s">
        <v>53</v>
      </c>
      <c r="D9" s="111"/>
      <c r="E9" s="126" t="s">
        <v>54</v>
      </c>
      <c r="F9" s="111"/>
      <c r="G9" s="11"/>
    </row>
    <row r="10" spans="1:7" ht="26.25" customHeight="1" x14ac:dyDescent="0.25">
      <c r="A10" s="11"/>
      <c r="B10" s="127" t="s">
        <v>132</v>
      </c>
      <c r="C10" s="128"/>
      <c r="D10" s="129" t="s">
        <v>31</v>
      </c>
      <c r="E10" s="128"/>
      <c r="F10" s="129" t="s">
        <v>31</v>
      </c>
      <c r="G10" s="11"/>
    </row>
    <row r="11" spans="1:7" ht="26.25" customHeight="1" x14ac:dyDescent="0.25">
      <c r="A11" s="11"/>
      <c r="B11" s="130" t="s">
        <v>133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117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jPLTBw26nX/+FLj/mfANYunfBjL2gXTrLM2qOIJUVd+cffAjT5qX70WnOn4ml6Bwxmo5uIXKWvJ33iuDDWTqQA==" saltValue="JkYvfh+5Tuypb8ra68jzW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75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76</v>
      </c>
      <c r="C9" s="4">
        <v>2.8899999999999999E-2</v>
      </c>
      <c r="D9" s="22"/>
    </row>
    <row r="10" spans="1:4" ht="15" customHeight="1" x14ac:dyDescent="0.25">
      <c r="A10" s="11"/>
      <c r="B10" s="133" t="s">
        <v>118</v>
      </c>
      <c r="C10" s="4">
        <v>2.8899999999999999E-2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82"/>
      <c r="C12" s="11"/>
      <c r="D12" s="11"/>
    </row>
    <row r="13" spans="1:4" ht="15" customHeight="1" x14ac:dyDescent="0.25">
      <c r="A13" s="11"/>
      <c r="B13" s="25" t="s">
        <v>77</v>
      </c>
      <c r="C13" s="27"/>
      <c r="D13" s="11"/>
    </row>
    <row r="14" spans="1:4" ht="15" customHeight="1" x14ac:dyDescent="0.25">
      <c r="A14" s="11"/>
      <c r="B14" s="133" t="s">
        <v>78</v>
      </c>
      <c r="C14" s="5">
        <v>0</v>
      </c>
      <c r="D14" s="22"/>
    </row>
    <row r="15" spans="1:4" ht="15" customHeight="1" x14ac:dyDescent="0.25">
      <c r="A15" s="11"/>
      <c r="B15" s="133" t="s">
        <v>119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82"/>
      <c r="C17" s="11"/>
      <c r="D17" s="11"/>
    </row>
    <row r="18" spans="1:4" ht="15" customHeight="1" x14ac:dyDescent="0.25">
      <c r="A18" s="11"/>
      <c r="B18" s="25" t="s">
        <v>79</v>
      </c>
      <c r="C18" s="27"/>
      <c r="D18" s="11"/>
    </row>
    <row r="19" spans="1:4" ht="15" customHeight="1" x14ac:dyDescent="0.25">
      <c r="A19" s="11"/>
      <c r="B19" s="104" t="s">
        <v>80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82"/>
      <c r="C21" s="11"/>
      <c r="D21" s="11"/>
    </row>
    <row r="22" spans="1:4" ht="15" customHeight="1" x14ac:dyDescent="0.25">
      <c r="A22" s="11"/>
      <c r="B22" s="83" t="s">
        <v>35</v>
      </c>
      <c r="C22" s="85"/>
      <c r="D22" s="11"/>
    </row>
    <row r="23" spans="1:4" ht="15" customHeight="1" x14ac:dyDescent="0.25">
      <c r="A23" s="11"/>
      <c r="B23" s="44" t="s">
        <v>81</v>
      </c>
      <c r="C23" s="8">
        <v>0</v>
      </c>
      <c r="D23" s="22"/>
    </row>
    <row r="24" spans="1:4" ht="15" customHeight="1" x14ac:dyDescent="0.25">
      <c r="A24" s="11"/>
      <c r="B24" s="44" t="s">
        <v>120</v>
      </c>
      <c r="C24" s="8">
        <v>0</v>
      </c>
      <c r="D24" s="22"/>
    </row>
    <row r="25" spans="1:4" ht="15" customHeight="1" x14ac:dyDescent="0.25">
      <c r="A25" s="11"/>
      <c r="B25" s="83"/>
      <c r="C25" s="85"/>
      <c r="D25" s="11"/>
    </row>
    <row r="26" spans="1:4" ht="15" customHeight="1" x14ac:dyDescent="0.25">
      <c r="A26" s="11"/>
      <c r="B26" s="82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m3Zhyg0IhHhgqRlMMeisK2dZtsQWDepoL1RWaHXtOo6UzrKyJc7LHm3sFu/DGE2s4J06Q+RkSj5YW0DyKNeLUQ==" saltValue="lM1eBue9SvLx63x4vDHLmA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2026-09-30T10:32:25Z</dcterms:modified>
</cp:coreProperties>
</file>