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Almtoft-Kjellerup Vandværk A.m.b.a (V104)\ØR2023\"/>
    </mc:Choice>
  </mc:AlternateContent>
  <bookViews>
    <workbookView xWindow="3120" yWindow="990" windowWidth="12750" windowHeight="4620" tabRatio="872" firstSheet="2" activeTab="7"/>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2" i="7"/>
  <c r="F10" i="9" l="1"/>
  <c r="F11" i="9" s="1"/>
  <c r="E12" i="12"/>
  <c r="C12" i="12"/>
  <c r="E12" i="2" l="1"/>
  <c r="E11" i="11"/>
  <c r="C11" i="11"/>
  <c r="C10" i="10" l="1"/>
  <c r="C13"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<sst xmlns="http://schemas.openxmlformats.org/spreadsheetml/2006/main" count="324" uniqueCount="154">
  <si>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</si>
  <si>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</si>
  <si>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</si>
  <si>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</si>
  <si>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</si>
  <si>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</si>
  <si>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</si>
  <si>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</si>
  <si>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</si>
  <si>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</si>
  <si>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</si>
  <si>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</si>
  <si>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</si>
  <si>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</si>
  <si>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</si>
  <si>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</si>
  <si>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</si>
  <si>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</si>
  <si>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</si>
  <si>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</si>
  <si>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</si>
  <si>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</si>
  <si>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</si>
  <si>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</si>
  <si>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</si>
  <si>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</si>
  <si>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</si>
  <si>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</si>
  <si>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</si>
  <si>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</si>
  <si>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</si>
  <si>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</si>
  <si>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</si>
  <si>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</si>
  <si>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</si>
  <si>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</si>
  <si>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</si>
  <si>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</si>
  <si>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</si>
  <si>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</si>
  <si>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</si>
  <si>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</si>
  <si>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</si>
  <si>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</si>
  <si>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</si>
  <si>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</si>
  <si>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</si>
  <si>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</si>
  <si>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</si>
  <si>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</si>
  <si>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</si>
  <si>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</si>
  <si>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</si>
  <si>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</si>
  <si>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</si>
  <si>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</si>
  <si>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</si>
  <si>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</si>
  <si>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</si>
  <si>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</si>
  <si>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</si>
  <si>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</si>
  <si>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</si>
  <si>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</si>
  <si>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</si>
  <si>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</si>
  <si>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</si>
  <si>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</si>
  <si>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</si>
  <si>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</si>
  <si>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</si>
  <si>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</si>
  <si>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</si>
  <si>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</si>
  <si>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</si>
  <si>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</si>
  <si>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</si>
  <si>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</si>
  <si>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</si>
  <si>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</si>
  <si>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</si>
  <si>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</si>
  <si>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</si>
  <si>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</si>
  <si>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</si>
  <si>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</si>
  <si>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</si>
  <si>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</si>
  <si>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</si>
  <si>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</si>
  <si>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</si>
  <si>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</si>
  <si>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</si>
  <si>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</si>
  <si>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</si>
  <si>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</si>
  <si>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</si>
  <si>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</si>
  <si>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</si>
  <si>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</si>
  <si>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</si>
  <si>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</si>
  <si>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</si>
  <si>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</si>
  <si>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</si>
  <si>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</si>
  <si>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</si>
  <si>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</si>
  <si>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</si>
  <si>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</si>
  <si>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</si>
  <si>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</si>
  <si>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</si>
  <si>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</si>
  <si>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</si>
  <si>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</si>
  <si>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</si>
  <si>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</si>
  <si>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</si>
  <si>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</si>
  <si>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</si>
  <si>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</si>
  <si>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</si>
  <si>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</si>
  <si>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</si>
  <si>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</si>
  <si>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</si>
  <si>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</si>
  <si>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</si>
  <si>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</si>
  <si>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</si>
  <si>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</si>
  <si>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</si>
  <si>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</si>
  <si>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</si>
  <si>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tilknyttet virksomhed under hovedvirksomheden</t>
  </si>
  <si>
    <t>Ingen bortfald eller nedsættelse</t>
  </si>
  <si>
    <t>Ingen engangstillæg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</si>
  <si>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</si>
  <si>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</si>
  <si>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</si>
  <si>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</si>
  <si>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</si>
  <si>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</si>
  <si>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</si>
  <si>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</si>
  <si>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</si>
  <si>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Fane 7</t>
  </si>
  <si>
    <t>Fane 5: Kontrol med overholdelse af den økonomiske ramme for 2021</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</si>
  <si>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</si>
  <si>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over/underækningen er taget fra jeres tidligere fremsendte økonomiske rammer og statusmeddelelser. I kan derfor ikke komme med høringssvar til denne opgørelse.</t>
  </si>
  <si>
    <t>Resultat af kontrol med overholdelse af den økonomiske ramme for 2021</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</si>
  <si>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</si>
  <si>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Resultat af kontrol med overholdelse af den økonomiske rammer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</si>
</sst>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view="pageLayout" zoomScale="87" zoomScaleNormal="100" zoomScalePageLayoutView="87" workbookViewId="0">
      <selection activeCell="D19" sqref="D19:G19"/>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4257812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105</v>
      </c>
      <c r="E8" s="90"/>
      <c r="F8" s="90"/>
      <c r="G8" s="90"/>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78</v>
      </c>
      <c r="E13" s="86"/>
      <c r="F13" s="86"/>
      <c r="G13" s="87"/>
      <c r="H13" s="1"/>
      <c r="I13" s="1"/>
    </row>
    <row r="14" spans="1:9" x14ac:dyDescent="0.25">
      <c r="A14" s="1"/>
      <c r="B14" s="1"/>
      <c r="C14" s="6" t="s">
        <v>14</v>
      </c>
      <c r="D14" s="85" t="s">
        <v>110</v>
      </c>
      <c r="E14" s="86"/>
      <c r="F14" s="86"/>
      <c r="G14" s="87"/>
      <c r="H14" s="1"/>
      <c r="I14" s="1"/>
    </row>
    <row r="15" spans="1:9" x14ac:dyDescent="0.25">
      <c r="A15" s="1"/>
      <c r="B15" s="1"/>
      <c r="C15" s="6" t="s">
        <v>28</v>
      </c>
      <c r="D15" s="85" t="s">
        <v>64</v>
      </c>
      <c r="E15" s="86"/>
      <c r="F15" s="86"/>
      <c r="G15" s="87"/>
      <c r="H15" s="1"/>
      <c r="I15" s="1"/>
    </row>
    <row r="16" spans="1:9" x14ac:dyDescent="0.25">
      <c r="A16" s="1"/>
      <c r="B16" s="1"/>
      <c r="C16" s="6" t="s">
        <v>29</v>
      </c>
      <c r="D16" s="85" t="s">
        <v>79</v>
      </c>
      <c r="E16" s="86"/>
      <c r="F16" s="86"/>
      <c r="G16" s="87"/>
      <c r="H16" s="1"/>
      <c r="I16" s="1"/>
    </row>
    <row r="17" spans="1:9" x14ac:dyDescent="0.25">
      <c r="A17" s="1"/>
      <c r="B17" s="1"/>
      <c r="C17" s="6" t="s">
        <v>49</v>
      </c>
      <c r="D17" s="85" t="s">
        <v>80</v>
      </c>
      <c r="E17" s="86"/>
      <c r="F17" s="86"/>
      <c r="G17" s="87"/>
      <c r="H17" s="1"/>
      <c r="I17" s="1"/>
    </row>
    <row r="18" spans="1:9" x14ac:dyDescent="0.25">
      <c r="A18" s="1"/>
      <c r="B18" s="1"/>
      <c r="C18" s="6" t="s">
        <v>7</v>
      </c>
      <c r="D18" s="82" t="s">
        <v>11</v>
      </c>
      <c r="E18" s="83"/>
      <c r="F18" s="83"/>
      <c r="G18" s="84"/>
      <c r="H18" s="1"/>
      <c r="I18" s="1"/>
    </row>
    <row r="19" spans="1:9" x14ac:dyDescent="0.25">
      <c r="A19" s="1"/>
      <c r="B19" s="1"/>
      <c r="C19" s="6" t="s">
        <v>8</v>
      </c>
      <c r="D19" s="76" t="s">
        <v>81</v>
      </c>
      <c r="E19" s="77"/>
      <c r="F19" s="77"/>
      <c r="G19" s="78"/>
      <c r="H19" s="1"/>
      <c r="I19" s="1"/>
    </row>
    <row r="20" spans="1:9" x14ac:dyDescent="0.25">
      <c r="A20" s="1"/>
      <c r="B20" s="1"/>
      <c r="C20" s="6" t="s">
        <v>46</v>
      </c>
      <c r="D20" s="76" t="s">
        <v>113</v>
      </c>
      <c r="E20" s="77"/>
      <c r="F20" s="77"/>
      <c r="G20" s="78"/>
      <c r="H20" s="1"/>
      <c r="I20" s="1"/>
    </row>
    <row r="21" spans="1:9" x14ac:dyDescent="0.25">
      <c r="A21" s="1"/>
      <c r="B21" s="1"/>
      <c r="C21" s="6" t="s">
        <v>147</v>
      </c>
      <c r="D21" s="76" t="s">
        <v>108</v>
      </c>
      <c r="E21" s="77"/>
      <c r="F21" s="77"/>
      <c r="G21" s="78"/>
      <c r="H21" s="1"/>
      <c r="I21" s="1"/>
    </row>
    <row r="22" spans="1:9" x14ac:dyDescent="0.25">
      <c r="A22" s="1"/>
      <c r="B22" s="1"/>
      <c r="C22" s="6" t="s">
        <v>120</v>
      </c>
      <c r="D22" s="76" t="s">
        <v>35</v>
      </c>
      <c r="E22" s="77"/>
      <c r="F22" s="77"/>
      <c r="G22" s="78"/>
      <c r="H22" s="1"/>
      <c r="I22" s="1"/>
    </row>
    <row r="23" spans="1:9" x14ac:dyDescent="0.25">
      <c r="A23" s="1"/>
      <c r="B23" s="1"/>
      <c r="C23" s="6" t="s">
        <v>121</v>
      </c>
      <c r="D23" s="76" t="s">
        <v>36</v>
      </c>
      <c r="E23" s="77"/>
      <c r="F23" s="77"/>
      <c r="G23" s="78"/>
      <c r="H23" s="1"/>
      <c r="I23" s="1"/>
    </row>
    <row r="24" spans="1:9" x14ac:dyDescent="0.25">
      <c r="A24" s="1"/>
      <c r="B24" s="1"/>
      <c r="C24" s="6" t="s">
        <v>9</v>
      </c>
      <c r="D24" s="76" t="s">
        <v>53</v>
      </c>
      <c r="E24" s="77"/>
      <c r="F24" s="77"/>
      <c r="G24" s="78"/>
      <c r="H24" s="1"/>
      <c r="I24" s="1"/>
    </row>
    <row r="25" spans="1:9" x14ac:dyDescent="0.25">
      <c r="A25" s="1"/>
      <c r="B25" s="1"/>
      <c r="C25" s="6" t="s">
        <v>41</v>
      </c>
      <c r="D25" s="76" t="s">
        <v>30</v>
      </c>
      <c r="E25" s="77"/>
      <c r="F25" s="77"/>
      <c r="G25" s="78"/>
      <c r="H25" s="1"/>
      <c r="I25" s="1"/>
    </row>
    <row r="26" spans="1:9" x14ac:dyDescent="0.25">
      <c r="A26" s="1"/>
      <c r="B26" s="1"/>
      <c r="C26" s="6" t="s">
        <v>122</v>
      </c>
      <c r="D26" s="79" t="s">
        <v>47</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PYb0lgyq1WP9+kxEEMlxfz5V7GnOqRZEH7rLYeUCmtVm+JpP6G0lDl7un0S8QAfYQ73QKilvICi4xtgsCtnlsA==" saltValue="efi1NYP9FdJepkt9J9JX1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9" t="s">
        <v>0</v>
      </c>
      <c r="C9" s="16" t="s">
        <v>1</v>
      </c>
      <c r="D9" s="128" t="s">
        <v>111</v>
      </c>
      <c r="E9" s="129"/>
      <c r="F9" s="128" t="s">
        <v>2</v>
      </c>
      <c r="G9" s="129"/>
      <c r="H9" s="128" t="s">
        <v>112</v>
      </c>
      <c r="I9" s="129"/>
      <c r="J9" s="128" t="s">
        <v>23</v>
      </c>
      <c r="K9" s="129"/>
      <c r="L9" s="1"/>
    </row>
    <row r="10" spans="1:12" x14ac:dyDescent="0.25">
      <c r="A10" s="1"/>
      <c r="B10" s="64" t="s">
        <v>133</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VPbt/MRAaOBURi11s89nL3wgMGfIMq5OSE8xPaHcfH7h/1kG79jtySNWQj+gcqVdBYZptnNNBz+mmzZtQkBdIw==" saltValue="TQe1aUcmJq5E1c1q6yida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0" t="s">
        <v>15</v>
      </c>
      <c r="C9" s="60" t="s">
        <v>10</v>
      </c>
      <c r="D9" s="61"/>
      <c r="E9" s="60" t="s">
        <v>24</v>
      </c>
      <c r="F9" s="73"/>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4" t="s">
        <v>67</v>
      </c>
      <c r="C12" s="10">
        <f>SUM(C10:C11)</f>
        <v>0</v>
      </c>
      <c r="D12" s="11" t="s">
        <v>3</v>
      </c>
      <c r="E12" s="10">
        <f>SUM(E10:E11)</f>
        <v>0</v>
      </c>
      <c r="F12" s="11" t="s">
        <v>3</v>
      </c>
      <c r="G12" s="1"/>
    </row>
    <row r="13" spans="1:7" x14ac:dyDescent="0.25">
      <c r="A13" s="1"/>
      <c r="B13" s="74"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l5wbrecUzonmRGjVIQDWMnS/JP15d3WukRoOCAM3dHTMyxnrp/h8bG3qYUeZkQ4tv2vgmLFg3cOykT1rk4UNw==" saltValue="cQkwfiQUkmvtSfGeeSu7e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0" t="s">
        <v>15</v>
      </c>
      <c r="C8" s="60" t="s">
        <v>10</v>
      </c>
      <c r="D8" s="61"/>
      <c r="E8" s="60" t="s">
        <v>24</v>
      </c>
      <c r="F8" s="73"/>
      <c r="G8" s="1"/>
    </row>
    <row r="9" spans="1:7" x14ac:dyDescent="0.25">
      <c r="A9" s="1"/>
      <c r="B9" s="20" t="s">
        <v>137</v>
      </c>
      <c r="C9" s="19">
        <v>0</v>
      </c>
      <c r="D9" s="12" t="s">
        <v>3</v>
      </c>
      <c r="E9" s="19">
        <v>0</v>
      </c>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Hj+duixVnfeau3hsv7TJnXgklW1iZwMx7msYww0YwbESCqm8YPSHkWm2+b/kqoaecVXYalld1hzs3BZRhcteg==" saltValue="937dOecZ7Ha+MNtMDA4aQ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117</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135</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EUJpkA30JtDIJ/sVwgkOnTRKN+g6jVHxbvPYJBM4suVjMhYGhWmTzcZzcd1A26Huvbo68ejgcizTAe9ZWpCuw==" saltValue="vR5fE1qXegSLA+VFJf79w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118</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136</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dmNQOzP2LcHzx3TA48OwOi8/f+rayrUMnM5a77rWfMiDolDeOWsqYpmL6xqeRw8Zq1j0t6f4msNtUQ9bfL0z/w==" saltValue="bjM9BR2ZZfsjqSFUkTY19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3" t="s">
        <v>119</v>
      </c>
      <c r="C3" s="93"/>
      <c r="D3" s="1"/>
    </row>
    <row r="4" spans="1:4" ht="25.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pA8LWBHmrIAVKm8wqczPr804x4BGYjJJnI5UXCN1DQFS3WzkNUSggQGlvlQBglWBy3z7LV9/wIPKX6uV29v/+A==" saltValue="qwRxJPBTiz71/2VizNhmp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12</v>
      </c>
      <c r="C8" s="55"/>
      <c r="D8" s="55"/>
      <c r="E8" s="55"/>
      <c r="F8" s="55"/>
      <c r="G8" s="1"/>
    </row>
    <row r="9" spans="1:7" x14ac:dyDescent="0.25">
      <c r="A9" s="1"/>
      <c r="B9" s="63" t="s">
        <v>55</v>
      </c>
      <c r="C9" s="63"/>
      <c r="D9" s="63"/>
      <c r="E9" s="7">
        <f>'Fane 3. Omkostninger i ØR2022'!E16</f>
        <v>3172823.7949782787</v>
      </c>
      <c r="F9" s="63" t="s">
        <v>3</v>
      </c>
      <c r="G9" s="1"/>
    </row>
    <row r="10" spans="1:7" ht="17.25" customHeight="1" x14ac:dyDescent="0.25">
      <c r="A10" s="1"/>
      <c r="B10" s="24" t="s">
        <v>50</v>
      </c>
      <c r="C10" s="63"/>
      <c r="D10" s="63"/>
      <c r="E10" s="7">
        <f>'Fane 8.1. Varige tillæg'!C13+'Fane 8.1. Varige tillæg'!E13</f>
        <v>0</v>
      </c>
      <c r="F10" s="63" t="s">
        <v>3</v>
      </c>
      <c r="G10" s="1"/>
    </row>
    <row r="11" spans="1:7" ht="17.25" customHeight="1" x14ac:dyDescent="0.25">
      <c r="A11" s="1"/>
      <c r="B11" s="24" t="s">
        <v>52</v>
      </c>
      <c r="C11" s="63"/>
      <c r="D11" s="63"/>
      <c r="E11" s="8">
        <f>-('Fane 10. Bortfald'!C13+'Fane 10. Bortfald'!E13)</f>
        <v>0</v>
      </c>
      <c r="F11" s="63" t="s">
        <v>3</v>
      </c>
      <c r="G11" s="1"/>
    </row>
    <row r="12" spans="1:7" ht="17.25" customHeight="1" x14ac:dyDescent="0.25">
      <c r="A12" s="1"/>
      <c r="B12" s="24" t="s">
        <v>54</v>
      </c>
      <c r="C12" s="63" t="s">
        <v>149</v>
      </c>
      <c r="D12" s="63"/>
      <c r="E12" s="8">
        <f>'Fane 9. Tilknyttet virksomhed'!C12+'Fane 9. Tilknyttet virksomhed'!E12</f>
        <v>0</v>
      </c>
      <c r="F12" s="63" t="s">
        <v>3</v>
      </c>
      <c r="G12" s="1"/>
    </row>
    <row r="13" spans="1:7" ht="17.25" customHeight="1" x14ac:dyDescent="0.25">
      <c r="A13" s="1"/>
      <c r="B13" s="24" t="s">
        <v>17</v>
      </c>
      <c r="C13" s="63"/>
      <c r="D13" s="63"/>
      <c r="E13" s="8">
        <f>SUM(E9:E12)*'Fane 11. Nøgletal'!C15</f>
        <v>112952.52710122672</v>
      </c>
      <c r="F13" s="63" t="s">
        <v>3</v>
      </c>
      <c r="G13" s="1"/>
    </row>
    <row r="14" spans="1:7" ht="17.25" customHeight="1" x14ac:dyDescent="0.25">
      <c r="A14" s="1"/>
      <c r="B14" s="24" t="s">
        <v>44</v>
      </c>
      <c r="C14" s="63"/>
      <c r="D14" s="63"/>
      <c r="E14" s="8">
        <f>-SUM(E9,E10:E13)*'Fane 11. Nøgletal'!C20</f>
        <v>-55858.197475351597</v>
      </c>
      <c r="F14" s="63" t="s">
        <v>3</v>
      </c>
      <c r="G14" s="1"/>
    </row>
    <row r="15" spans="1:7" ht="15" customHeight="1" x14ac:dyDescent="0.25">
      <c r="A15" s="1"/>
      <c r="B15" s="68" t="s">
        <v>19</v>
      </c>
      <c r="C15" s="29"/>
      <c r="D15" s="29"/>
      <c r="E15" s="9">
        <f>SUM(E9,E10:E14)</f>
        <v>3229918.1246041539</v>
      </c>
      <c r="F15" s="56" t="s">
        <v>3</v>
      </c>
      <c r="G15" s="1"/>
    </row>
    <row r="16" spans="1:7" ht="15" customHeight="1" x14ac:dyDescent="0.25">
      <c r="A16" s="1"/>
      <c r="B16" s="55" t="s">
        <v>11</v>
      </c>
      <c r="C16" s="55"/>
      <c r="D16" s="55"/>
      <c r="E16" s="55"/>
      <c r="F16" s="55"/>
      <c r="G16" s="1"/>
    </row>
    <row r="17" spans="1:7" ht="15" customHeight="1" x14ac:dyDescent="0.25">
      <c r="A17" s="1"/>
      <c r="B17" s="56" t="s">
        <v>11</v>
      </c>
      <c r="C17" s="56"/>
      <c r="D17" s="56"/>
      <c r="E17" s="9">
        <f>'Fane 4. Ikke-påvirkelige omk.'!C13</f>
        <v>2241556.5218644803</v>
      </c>
      <c r="F17" s="56" t="s">
        <v>3</v>
      </c>
      <c r="G17" s="1"/>
    </row>
    <row r="18" spans="1:7" ht="15" customHeight="1" x14ac:dyDescent="0.25">
      <c r="A18" s="1"/>
      <c r="B18" s="55" t="s">
        <v>36</v>
      </c>
      <c r="C18" s="55" t="s">
        <v>150</v>
      </c>
      <c r="D18" s="55"/>
      <c r="E18" s="55"/>
      <c r="F18" s="55"/>
      <c r="G18" s="1"/>
    </row>
    <row r="19" spans="1:7" ht="15" customHeight="1" x14ac:dyDescent="0.25">
      <c r="A19" s="1"/>
      <c r="B19" s="24" t="s">
        <v>33</v>
      </c>
      <c r="C19" s="63"/>
      <c r="D19" s="63"/>
      <c r="E19" s="8">
        <f>'Fane 8.2. Engangstillæg'!C11</f>
        <v>0</v>
      </c>
      <c r="F19" s="63" t="s">
        <v>3</v>
      </c>
      <c r="G19" s="1"/>
    </row>
    <row r="20" spans="1:7" x14ac:dyDescent="0.25">
      <c r="A20" s="1"/>
      <c r="B20" s="24" t="s">
        <v>34</v>
      </c>
      <c r="C20" s="63"/>
      <c r="D20" s="63"/>
      <c r="E20" s="8">
        <f>'Fane 8.2. Engangstillæg'!E11</f>
        <v>0</v>
      </c>
      <c r="F20" s="63" t="s">
        <v>3</v>
      </c>
      <c r="G20" s="1"/>
    </row>
    <row r="21" spans="1:7" x14ac:dyDescent="0.25">
      <c r="A21" s="1"/>
      <c r="B21" s="24" t="s">
        <v>106</v>
      </c>
      <c r="C21" s="63"/>
      <c r="D21" s="63"/>
      <c r="E21" s="8">
        <f>-SUM(E19:E20)*'Fane 11. Nøgletal'!C20</f>
        <v>0</v>
      </c>
      <c r="F21" s="63" t="s">
        <v>3</v>
      </c>
      <c r="G21" s="1"/>
    </row>
    <row r="22" spans="1:7" ht="15" customHeight="1" x14ac:dyDescent="0.25">
      <c r="A22" s="1"/>
      <c r="B22" s="68" t="s">
        <v>37</v>
      </c>
      <c r="C22" s="29"/>
      <c r="D22" s="29"/>
      <c r="E22" s="9">
        <f>SUM(E19:E21)</f>
        <v>0</v>
      </c>
      <c r="F22" s="56" t="s">
        <v>3</v>
      </c>
      <c r="G22" s="1"/>
    </row>
    <row r="23" spans="1:7" x14ac:dyDescent="0.25">
      <c r="A23" s="1"/>
      <c r="B23" s="55" t="s">
        <v>62</v>
      </c>
      <c r="C23" s="55"/>
      <c r="D23" s="55"/>
      <c r="E23" s="55"/>
      <c r="F23" s="55"/>
      <c r="G23" s="1"/>
    </row>
    <row r="24" spans="1:7" x14ac:dyDescent="0.25">
      <c r="A24" s="1"/>
      <c r="B24" s="68" t="s">
        <v>63</v>
      </c>
      <c r="C24" s="32" t="s">
        <v>151</v>
      </c>
      <c r="D24" s="32"/>
      <c r="E24" s="9">
        <f>'Fane 5. Kontrol af ØR2021'!E30</f>
        <v>-157990.99542388599</v>
      </c>
      <c r="F24" s="56" t="s">
        <v>3</v>
      </c>
      <c r="G24" s="1"/>
    </row>
    <row r="25" spans="1:7" x14ac:dyDescent="0.25">
      <c r="A25" s="1"/>
      <c r="B25" s="55" t="s">
        <v>75</v>
      </c>
      <c r="C25" s="55"/>
      <c r="D25" s="55"/>
      <c r="E25" s="55"/>
      <c r="F25" s="55"/>
      <c r="G25" s="1"/>
    </row>
    <row r="26" spans="1:7" x14ac:dyDescent="0.25">
      <c r="A26" s="1"/>
      <c r="B26" s="56" t="s">
        <v>76</v>
      </c>
      <c r="C26" s="56"/>
      <c r="D26" s="56"/>
      <c r="E26" s="9">
        <f>'Fane 6. Skattesagen'!G12</f>
        <v>0</v>
      </c>
      <c r="F26" s="56" t="s">
        <v>3</v>
      </c>
      <c r="G26" s="1"/>
    </row>
    <row r="27" spans="1:7" x14ac:dyDescent="0.25">
      <c r="A27" s="1"/>
      <c r="B27" s="55" t="s">
        <v>39</v>
      </c>
      <c r="C27" s="55"/>
      <c r="D27" s="55"/>
      <c r="E27" s="10">
        <f>SUM(E15:E17:E22:E24:E26)</f>
        <v>5313483.6510447478</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AgwBKA4StGQp+DNPPk0oW2GjXuqAo0yRUKLE8JqjXiUmicA9dM6IWC0U1ne+KMqxolyeRhsFsWNdCo2yr4CN7w==" saltValue="SPoxPKtIW4l0IT3fT57MS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56</v>
      </c>
      <c r="C8" s="63"/>
      <c r="D8" s="63"/>
      <c r="E8" s="7">
        <f>'Fane 2.1. Økonomisk ramme 2023'!E15</f>
        <v>3229918.1246041539</v>
      </c>
      <c r="F8" s="63" t="s">
        <v>3</v>
      </c>
      <c r="G8" s="1"/>
    </row>
    <row r="9" spans="1:7" ht="15" customHeight="1" x14ac:dyDescent="0.25">
      <c r="A9" s="1"/>
      <c r="B9" s="54" t="s">
        <v>17</v>
      </c>
      <c r="C9" s="63"/>
      <c r="D9" s="63"/>
      <c r="E9" s="8">
        <f>SUM(E8:E8)*'Fane 11. Nøgletal'!C15</f>
        <v>114985.08523590789</v>
      </c>
      <c r="F9" s="63" t="s">
        <v>3</v>
      </c>
      <c r="G9" s="1"/>
    </row>
    <row r="10" spans="1:7" ht="15" customHeight="1" x14ac:dyDescent="0.25">
      <c r="A10" s="1"/>
      <c r="B10" s="54" t="s">
        <v>44</v>
      </c>
      <c r="C10" s="63"/>
      <c r="D10" s="63"/>
      <c r="E10" s="8">
        <f>-SUM(E8:E9)*'Fane 11. Nøgletal'!C20</f>
        <v>-56863.354567281051</v>
      </c>
      <c r="F10" s="63" t="s">
        <v>3</v>
      </c>
      <c r="G10" s="1"/>
    </row>
    <row r="11" spans="1:7" ht="15" customHeight="1" x14ac:dyDescent="0.25">
      <c r="A11" s="1"/>
      <c r="B11" s="29" t="s">
        <v>19</v>
      </c>
      <c r="C11" s="29"/>
      <c r="D11" s="29"/>
      <c r="E11" s="9">
        <f>SUM(E8:E10)</f>
        <v>3288039.8552727806</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omk.'!C13*(1+'Fane 11. Nøgletal'!C15)</f>
        <v>2321355.9340428561</v>
      </c>
      <c r="F13" s="56" t="s">
        <v>3</v>
      </c>
      <c r="G13" s="1"/>
    </row>
    <row r="14" spans="1:7" x14ac:dyDescent="0.25">
      <c r="A14" s="1"/>
      <c r="B14" s="55" t="s">
        <v>62</v>
      </c>
      <c r="C14" s="55"/>
      <c r="D14" s="55"/>
      <c r="E14" s="55"/>
      <c r="F14" s="55"/>
      <c r="G14" s="1"/>
    </row>
    <row r="15" spans="1:7" x14ac:dyDescent="0.25">
      <c r="A15" s="1"/>
      <c r="B15" s="56" t="s">
        <v>77</v>
      </c>
      <c r="C15" s="33"/>
      <c r="D15" s="33"/>
      <c r="E15" s="9">
        <f>'Fane 5. Kontrol af ØR2021'!E30</f>
        <v>-157990.99542388599</v>
      </c>
      <c r="F15" s="56" t="s">
        <v>3</v>
      </c>
      <c r="G15" s="1"/>
    </row>
    <row r="16" spans="1:7" x14ac:dyDescent="0.25">
      <c r="A16" s="1"/>
      <c r="B16" s="55" t="s">
        <v>75</v>
      </c>
      <c r="C16" s="55"/>
      <c r="D16" s="55"/>
      <c r="E16" s="55"/>
      <c r="F16" s="55"/>
      <c r="G16" s="1"/>
    </row>
    <row r="17" spans="1:7" x14ac:dyDescent="0.25">
      <c r="A17" s="1"/>
      <c r="B17" s="56" t="s">
        <v>76</v>
      </c>
      <c r="C17" s="56"/>
      <c r="D17" s="56"/>
      <c r="E17" s="9">
        <f>'Fane 6. Skattesagen'!G13</f>
        <v>0</v>
      </c>
      <c r="F17" s="56" t="s">
        <v>3</v>
      </c>
      <c r="G17" s="1"/>
    </row>
    <row r="18" spans="1:7" x14ac:dyDescent="0.25">
      <c r="A18" s="1"/>
      <c r="B18" s="55" t="s">
        <v>57</v>
      </c>
      <c r="C18" s="55"/>
      <c r="D18" s="55"/>
      <c r="E18" s="10">
        <f>SUM(E11,E13,E15,E17)</f>
        <v>5451404.7938917512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NVuaslkXxdt8IjuJOnswD8VYHRW3bgVWoazo3IkyLuO/C5K9giED+5ZLh25qggbkgYkaUzF+hALU24qjxHK84A==" saltValue="pdB1X4qW2MzIUUOc7oZGF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65</v>
      </c>
      <c r="C8" s="63"/>
      <c r="D8" s="63"/>
      <c r="E8" s="7">
        <f>'Fane 2.2. Økonomisk ramme 2024'!E11</f>
        <v>3288039.8552727806</v>
      </c>
      <c r="F8" s="63" t="s">
        <v>3</v>
      </c>
      <c r="G8" s="1"/>
    </row>
    <row r="9" spans="1:7" ht="15" customHeight="1" x14ac:dyDescent="0.25">
      <c r="A9" s="1"/>
      <c r="B9" s="54" t="s">
        <v>17</v>
      </c>
      <c r="C9" s="63"/>
      <c r="D9" s="63"/>
      <c r="E9" s="8">
        <f>SUM(E8:E8)*'Fane 11. Nøgletal'!C15</f>
        <v>117054.21884771099</v>
      </c>
      <c r="F9" s="63" t="s">
        <v>3</v>
      </c>
      <c r="G9" s="1"/>
    </row>
    <row r="10" spans="1:7" ht="15" customHeight="1" x14ac:dyDescent="0.25">
      <c r="A10" s="1"/>
      <c r="B10" s="54" t="s">
        <v>44</v>
      </c>
      <c r="C10" s="63"/>
      <c r="D10" s="63"/>
      <c r="E10" s="8">
        <f>-SUM(E8:E9)*'Fane 11. Nøgletal'!C20</f>
        <v>-57886.599260048366</v>
      </c>
      <c r="F10" s="63" t="s">
        <v>3</v>
      </c>
      <c r="G10" s="1"/>
    </row>
    <row r="11" spans="1:7" x14ac:dyDescent="0.25">
      <c r="A11" s="1"/>
      <c r="B11" s="29" t="s">
        <v>19</v>
      </c>
      <c r="C11" s="29"/>
      <c r="D11" s="29"/>
      <c r="E11" s="9">
        <f>SUM(E8:E10)</f>
        <v>3347207.4748604433</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omk.'!C13*(1+'Fane 11. Nøgletal'!C15)^2</f>
        <v>2403996.2052947818</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75</v>
      </c>
      <c r="C16" s="55"/>
      <c r="D16" s="55"/>
      <c r="E16" s="55"/>
      <c r="F16" s="55"/>
      <c r="G16" s="1"/>
    </row>
    <row r="17" spans="1:7" ht="15" customHeight="1" x14ac:dyDescent="0.25">
      <c r="A17" s="1"/>
      <c r="B17" s="56" t="s">
        <v>76</v>
      </c>
      <c r="C17" s="56"/>
      <c r="D17" s="56"/>
      <c r="E17" s="9">
        <f>'Fane 6. Skattesagen'!G14</f>
        <v>0</v>
      </c>
      <c r="F17" s="56" t="s">
        <v>3</v>
      </c>
      <c r="G17" s="1"/>
    </row>
    <row r="18" spans="1:7" x14ac:dyDescent="0.25">
      <c r="A18" s="1"/>
      <c r="B18" s="55" t="s">
        <v>66</v>
      </c>
      <c r="C18" s="55"/>
      <c r="D18" s="55"/>
      <c r="E18" s="10">
        <f>SUM(E11,E13,E15,E17)</f>
        <v>5751203.6801552251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7l3P9c6ou1V+G6xnkRhG0GH0eIHOJ+/nQsdze43SBoxMO6252s9VqpDX0nkhtfCsAJPTf+oiPzFcxev8gg/vcQ==" saltValue="0XRQIKfoTQ0o9o4nlxcW+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86</v>
      </c>
      <c r="C8" s="63"/>
      <c r="D8" s="63"/>
      <c r="E8" s="7">
        <f>'Fane 2.3. Økonomisk ramme 2025'!E11</f>
        <v>3347207.4748604433</v>
      </c>
      <c r="F8" s="63" t="s">
        <v>3</v>
      </c>
      <c r="G8" s="1"/>
    </row>
    <row r="9" spans="1:7" ht="15" customHeight="1" x14ac:dyDescent="0.25">
      <c r="A9" s="1"/>
      <c r="B9" s="54" t="s">
        <v>17</v>
      </c>
      <c r="C9" s="63"/>
      <c r="D9" s="63"/>
      <c r="E9" s="8">
        <f>SUM(E8:E8)*'Fane 11. Nøgletal'!C15</f>
        <v>119160.58610503178</v>
      </c>
      <c r="F9" s="63" t="s">
        <v>3</v>
      </c>
      <c r="G9" s="1"/>
    </row>
    <row r="10" spans="1:7" ht="15" customHeight="1" x14ac:dyDescent="0.25">
      <c r="A10" s="1"/>
      <c r="B10" s="54" t="s">
        <v>44</v>
      </c>
      <c r="C10" s="63"/>
      <c r="D10" s="63"/>
      <c r="E10" s="8">
        <f>-SUM(E8:E9)*'Fane 11. Nøgletal'!C20</f>
        <v>-58928.257036413081</v>
      </c>
      <c r="F10" s="63" t="s">
        <v>3</v>
      </c>
      <c r="G10" s="1"/>
    </row>
    <row r="11" spans="1:7" x14ac:dyDescent="0.25">
      <c r="A11" s="1"/>
      <c r="B11" s="29" t="s">
        <v>19</v>
      </c>
      <c r="C11" s="29"/>
      <c r="D11" s="29"/>
      <c r="E11" s="9">
        <f>SUM(E8:E10)</f>
        <v>3407439.8039290621</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omk.'!C13*(1+'Fane 11. Nøgletal'!C15)^3</f>
        <v>2489578.4702032763</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75</v>
      </c>
      <c r="C16" s="55"/>
      <c r="D16" s="55"/>
      <c r="E16" s="55"/>
      <c r="F16" s="55"/>
      <c r="G16" s="1"/>
    </row>
    <row r="17" spans="1:7" ht="15" customHeight="1" x14ac:dyDescent="0.25">
      <c r="A17" s="1"/>
      <c r="B17" s="56" t="s">
        <v>76</v>
      </c>
      <c r="C17" s="56"/>
      <c r="D17" s="56"/>
      <c r="E17" s="9">
        <f>'Fane 6. Skattesagen'!G15</f>
        <v>0</v>
      </c>
      <c r="F17" s="56" t="s">
        <v>3</v>
      </c>
      <c r="G17" s="1"/>
    </row>
    <row r="18" spans="1:7" x14ac:dyDescent="0.25">
      <c r="A18" s="1"/>
      <c r="B18" s="55" t="s">
        <v>87</v>
      </c>
      <c r="C18" s="55"/>
      <c r="D18" s="55"/>
      <c r="E18" s="10">
        <f>SUM(E11,E13,E15,E17)</f>
        <v>5897018.2741323384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dUAgH3PiiZagi02JWUMmDpqlWh6pSvTOb0ZPJf3QbHRbulhg0RzHZ3fQ9tO958JxC0JLq88RsxDCMwwa6oi5iA==" saltValue="MCHtzjMlIKuLUYCOrq3YI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88</v>
      </c>
      <c r="C3" s="93"/>
      <c r="D3" s="93"/>
      <c r="E3" s="93"/>
      <c r="F3" s="93"/>
      <c r="G3" s="1"/>
    </row>
    <row r="4" spans="1:7" ht="29.2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89</v>
      </c>
      <c r="C8" s="55"/>
      <c r="D8" s="55"/>
      <c r="E8" s="55"/>
      <c r="F8" s="55"/>
      <c r="G8" s="1"/>
    </row>
    <row r="9" spans="1:7" x14ac:dyDescent="0.25">
      <c r="A9" s="1"/>
      <c r="B9" s="94" t="s">
        <v>22</v>
      </c>
      <c r="C9" s="94"/>
      <c r="D9" s="94"/>
      <c r="E9" s="7">
        <v>3188791.3487781505</v>
      </c>
      <c r="F9" s="63" t="s">
        <v>3</v>
      </c>
      <c r="G9" s="1"/>
    </row>
    <row r="10" spans="1:7" x14ac:dyDescent="0.25">
      <c r="A10" s="1"/>
      <c r="B10" s="96" t="s">
        <v>103</v>
      </c>
      <c r="C10" s="97"/>
      <c r="D10" s="98"/>
      <c r="E10" s="7">
        <v>0</v>
      </c>
      <c r="F10" s="63" t="s">
        <v>3</v>
      </c>
      <c r="G10" s="1"/>
    </row>
    <row r="11" spans="1:7" x14ac:dyDescent="0.25">
      <c r="A11" s="1"/>
      <c r="B11" s="95" t="s">
        <v>50</v>
      </c>
      <c r="C11" s="95"/>
      <c r="D11" s="95"/>
      <c r="E11" s="7">
        <v>0</v>
      </c>
      <c r="F11" s="63" t="s">
        <v>3</v>
      </c>
      <c r="G11" s="1"/>
    </row>
    <row r="12" spans="1:7" x14ac:dyDescent="0.25">
      <c r="A12" s="1"/>
      <c r="B12" s="95" t="s">
        <v>54</v>
      </c>
      <c r="C12" s="95"/>
      <c r="D12" s="95"/>
      <c r="E12" s="7">
        <v>0</v>
      </c>
      <c r="F12" s="63" t="s">
        <v>3</v>
      </c>
      <c r="G12" s="1"/>
    </row>
    <row r="13" spans="1:7" x14ac:dyDescent="0.25">
      <c r="A13" s="1"/>
      <c r="B13" s="95" t="s">
        <v>51</v>
      </c>
      <c r="C13" s="95"/>
      <c r="D13" s="95"/>
      <c r="E13" s="8">
        <v>0</v>
      </c>
      <c r="F13" s="63" t="s">
        <v>3</v>
      </c>
      <c r="G13" s="1"/>
    </row>
    <row r="14" spans="1:7" x14ac:dyDescent="0.25">
      <c r="A14" s="1"/>
      <c r="B14" s="95" t="s">
        <v>17</v>
      </c>
      <c r="C14" s="95"/>
      <c r="D14" s="95"/>
      <c r="E14" s="8">
        <f>E9*'Fane 11. Nøgletal'!C13+SUM(E11:E13)*'Fane 11. Nøgletal'!C14</f>
        <v>38903.25445509344</v>
      </c>
      <c r="F14" s="63" t="s">
        <v>3</v>
      </c>
      <c r="G14" s="1"/>
    </row>
    <row r="15" spans="1:7" x14ac:dyDescent="0.25">
      <c r="A15" s="1"/>
      <c r="B15" s="95" t="s">
        <v>44</v>
      </c>
      <c r="C15" s="95"/>
      <c r="D15" s="95"/>
      <c r="E15" s="8">
        <f>-SUM(E9:E14)*'Fane 11. Nøgletal'!C20</f>
        <v>-54870.808254965152</v>
      </c>
      <c r="F15" s="63" t="s">
        <v>3</v>
      </c>
      <c r="G15" s="1"/>
    </row>
    <row r="16" spans="1:7" x14ac:dyDescent="0.25">
      <c r="A16" s="1"/>
      <c r="B16" s="100" t="s">
        <v>19</v>
      </c>
      <c r="C16" s="100"/>
      <c r="D16" s="100"/>
      <c r="E16" s="34">
        <f>SUM(E9:E15)</f>
        <v>3172823.7949782787</v>
      </c>
      <c r="F16" s="35" t="s">
        <v>3</v>
      </c>
      <c r="G16" s="1"/>
    </row>
    <row r="17" spans="1:7" x14ac:dyDescent="0.25">
      <c r="A17" s="1"/>
      <c r="B17" s="101" t="s">
        <v>11</v>
      </c>
      <c r="C17" s="101"/>
      <c r="D17" s="101"/>
      <c r="E17" s="55"/>
      <c r="F17" s="55"/>
      <c r="G17" s="1"/>
    </row>
    <row r="18" spans="1:7" x14ac:dyDescent="0.25">
      <c r="A18" s="1"/>
      <c r="B18" s="102" t="s">
        <v>11</v>
      </c>
      <c r="C18" s="102"/>
      <c r="D18" s="102"/>
      <c r="E18" s="9">
        <v>1910493.1122319403</v>
      </c>
      <c r="F18" s="56" t="s">
        <v>3</v>
      </c>
      <c r="G18" s="1"/>
    </row>
    <row r="19" spans="1:7" ht="15.4" customHeight="1" x14ac:dyDescent="0.25">
      <c r="A19" s="1"/>
      <c r="B19" s="55" t="s">
        <v>36</v>
      </c>
      <c r="C19" s="55"/>
      <c r="D19" s="55"/>
      <c r="E19" s="55"/>
      <c r="F19" s="55"/>
      <c r="G19" s="1"/>
    </row>
    <row r="20" spans="1:7" ht="15.75" customHeight="1" x14ac:dyDescent="0.25">
      <c r="A20" s="1"/>
      <c r="B20" s="103" t="s">
        <v>33</v>
      </c>
      <c r="C20" s="104"/>
      <c r="D20" s="105"/>
      <c r="E20" s="28">
        <v>0</v>
      </c>
      <c r="F20" s="27" t="s">
        <v>3</v>
      </c>
      <c r="G20" s="1"/>
    </row>
    <row r="21" spans="1:7" x14ac:dyDescent="0.25">
      <c r="A21" s="1"/>
      <c r="B21" s="103" t="s">
        <v>34</v>
      </c>
      <c r="C21" s="104"/>
      <c r="D21" s="105"/>
      <c r="E21" s="51">
        <v>0</v>
      </c>
      <c r="F21" s="27" t="s">
        <v>3</v>
      </c>
      <c r="G21" s="1"/>
    </row>
    <row r="22" spans="1:7" x14ac:dyDescent="0.25">
      <c r="A22" s="1"/>
      <c r="B22" s="106" t="s">
        <v>37</v>
      </c>
      <c r="C22" s="107"/>
      <c r="D22" s="108"/>
      <c r="E22" s="9">
        <f>SUM(E20:E21)</f>
        <v>0</v>
      </c>
      <c r="F22" s="9" t="s">
        <v>3</v>
      </c>
      <c r="G22" s="1"/>
    </row>
    <row r="23" spans="1:7" ht="15.75" customHeight="1" x14ac:dyDescent="0.25">
      <c r="A23" s="1"/>
      <c r="B23" s="55" t="s">
        <v>62</v>
      </c>
      <c r="C23" s="55"/>
      <c r="D23" s="55"/>
      <c r="E23" s="55"/>
      <c r="F23" s="55"/>
      <c r="G23" s="1"/>
    </row>
    <row r="24" spans="1:7" x14ac:dyDescent="0.25">
      <c r="A24" s="1"/>
      <c r="B24" s="68" t="s">
        <v>27</v>
      </c>
      <c r="C24" s="29"/>
      <c r="D24" s="29"/>
      <c r="E24" s="9">
        <v>-628313.20167369221</v>
      </c>
      <c r="F24" s="56" t="s">
        <v>3</v>
      </c>
      <c r="G24" s="1"/>
    </row>
    <row r="25" spans="1:7" x14ac:dyDescent="0.25">
      <c r="A25" s="1"/>
      <c r="B25" s="68" t="s">
        <v>63</v>
      </c>
      <c r="C25" s="29"/>
      <c r="D25" s="29"/>
      <c r="E25" s="9">
        <v>112859.50441505481</v>
      </c>
      <c r="F25" s="56" t="s">
        <v>3</v>
      </c>
      <c r="G25" s="1"/>
    </row>
    <row r="26" spans="1:7" x14ac:dyDescent="0.25">
      <c r="A26" s="1"/>
      <c r="B26" s="55" t="s">
        <v>75</v>
      </c>
      <c r="C26" s="55"/>
      <c r="D26" s="55"/>
      <c r="E26" s="55"/>
      <c r="F26" s="55"/>
      <c r="G26" s="1"/>
    </row>
    <row r="27" spans="1:7" x14ac:dyDescent="0.25">
      <c r="A27" s="1"/>
      <c r="B27" s="109" t="s">
        <v>76</v>
      </c>
      <c r="C27" s="110"/>
      <c r="D27" s="111"/>
      <c r="E27" s="9">
        <f>'Fane 6. Skattesagen'!G11</f>
        <v>0</v>
      </c>
      <c r="F27" s="56" t="s">
        <v>3</v>
      </c>
      <c r="G27" s="1"/>
    </row>
    <row r="28" spans="1:7" ht="15" customHeight="1" x14ac:dyDescent="0.25">
      <c r="A28" s="1"/>
      <c r="B28" s="36" t="s">
        <v>146</v>
      </c>
      <c r="C28" s="36"/>
      <c r="D28" s="36"/>
      <c r="E28" s="37">
        <f>E16+E18+E22+E24+E25+E27</f>
        <v>4567863.2099515814</v>
      </c>
      <c r="F28" s="38" t="s">
        <v>3</v>
      </c>
      <c r="G28" s="1"/>
    </row>
    <row r="29" spans="1:7" ht="27" customHeight="1" x14ac:dyDescent="0.25">
      <c r="A29" s="1"/>
      <c r="B29" s="99" t="s">
        <v>90</v>
      </c>
      <c r="C29" s="99"/>
      <c r="D29" s="99"/>
      <c r="E29" s="99"/>
      <c r="F29" s="9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DLNsUm6sVN3VmDY2wcgqm4ArK2T8Y8Q1she1u3qNgu5/TqdoImKPxCo6qOmHI8kx3lcN+xuRnT6EDjvCXGBYOg==" saltValue="AnM+6PMuwaFckN1pf3b1m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6" t="s">
        <v>109</v>
      </c>
      <c r="D9" s="56"/>
      <c r="E9" s="1"/>
      <c r="F9" s="1"/>
    </row>
    <row r="10" spans="1:6" x14ac:dyDescent="0.25">
      <c r="A10" s="1"/>
      <c r="B10" s="23" t="s">
        <v>127</v>
      </c>
      <c r="C10" s="8">
        <v>2081060</v>
      </c>
      <c r="D10" s="12" t="s">
        <v>3</v>
      </c>
      <c r="E10" s="1"/>
      <c r="F10" s="1"/>
    </row>
    <row r="11" spans="1:6" x14ac:dyDescent="0.25">
      <c r="A11" s="1"/>
      <c r="B11" s="23" t="s">
        <v>128</v>
      </c>
      <c r="C11" s="8">
        <v>9033</v>
      </c>
      <c r="D11" s="12" t="s">
        <v>3</v>
      </c>
      <c r="E11" s="1"/>
      <c r="F11" s="1"/>
    </row>
    <row r="12" spans="1:6" x14ac:dyDescent="0.25">
      <c r="A12" s="1"/>
      <c r="B12" s="74" t="s">
        <v>92</v>
      </c>
      <c r="C12" s="10">
        <f>SUM(C10:C11)</f>
        <v>2090093</v>
      </c>
      <c r="D12" s="11" t="s">
        <v>3</v>
      </c>
      <c r="E12" s="1"/>
      <c r="F12" s="1"/>
    </row>
    <row r="13" spans="1:6" x14ac:dyDescent="0.25">
      <c r="A13" s="1"/>
      <c r="B13" s="74" t="s">
        <v>93</v>
      </c>
      <c r="C13" s="10">
        <f>C12*(1+'Fane 11. Nøgletal'!C15)^2</f>
        <v>2241556.5218644803</v>
      </c>
      <c r="D13" s="11" t="s">
        <v>3</v>
      </c>
      <c r="E13" s="1"/>
      <c r="F13" s="1"/>
    </row>
    <row r="14" spans="1:6" x14ac:dyDescent="0.25">
      <c r="A14" s="1"/>
      <c r="B14" s="14"/>
      <c r="C14" s="13"/>
      <c r="D14" s="13"/>
      <c r="E14" s="1"/>
      <c r="F14" s="1"/>
    </row>
    <row r="15" spans="1:6" x14ac:dyDescent="0.25">
      <c r="A15" s="1"/>
      <c r="B15" s="14"/>
      <c r="C15" s="13"/>
      <c r="D15" s="13"/>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KW8i+BaXS6QnI01Hil1kwOtjV54bFTui8OVLly4NIxGv8Ng3kT/xc3iO47jRjf54INp2Z2I8cZmewGUAme78Ow==" saltValue="SmiZTHP4ZOlw8a9oVpOH0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tabSelected="1" view="pageLayout" topLeftCell="A7" zoomScaleNormal="100" workbookViewId="0">
      <selection activeCell="B12" sqref="B12:F12"/>
    </sheetView>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3" t="s">
        <v>148</v>
      </c>
      <c r="C3" s="93"/>
      <c r="D3" s="93"/>
      <c r="E3" s="93"/>
      <c r="F3" s="93"/>
      <c r="G3" s="1"/>
    </row>
    <row r="4" spans="1:7" ht="15" customHeight="1" x14ac:dyDescent="0.25">
      <c r="A4" s="1"/>
      <c r="B4" s="93"/>
      <c r="C4" s="93"/>
      <c r="D4" s="93"/>
      <c r="E4" s="93"/>
      <c r="F4" s="93"/>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363530.43429481424</v>
      </c>
      <c r="F9" s="12" t="s">
        <v>3</v>
      </c>
      <c r="G9" s="1"/>
    </row>
    <row r="10" spans="1:7" x14ac:dyDescent="0.25">
      <c r="A10" s="1"/>
      <c r="B10" s="119" t="s">
        <v>129</v>
      </c>
      <c r="C10" s="120"/>
      <c r="D10" s="121"/>
      <c r="E10" s="8">
        <v>137811.42546470463</v>
      </c>
      <c r="F10" s="12" t="s">
        <v>3</v>
      </c>
      <c r="G10" s="1"/>
    </row>
    <row r="11" spans="1:7" x14ac:dyDescent="0.25">
      <c r="A11" s="1"/>
      <c r="B11" s="74"/>
      <c r="C11" s="22"/>
      <c r="D11" s="22"/>
      <c r="E11" s="22"/>
      <c r="F11" s="75"/>
      <c r="G11" s="1"/>
    </row>
    <row r="12" spans="1:7" ht="68.25" customHeight="1" x14ac:dyDescent="0.25">
      <c r="A12" s="1"/>
      <c r="B12" s="125" t="s">
        <v>152</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v>0</v>
      </c>
      <c r="F15" s="12" t="s">
        <v>3</v>
      </c>
      <c r="G15" s="1"/>
    </row>
    <row r="16" spans="1:7" x14ac:dyDescent="0.25">
      <c r="A16" s="1"/>
      <c r="B16" s="119" t="s">
        <v>130</v>
      </c>
      <c r="C16" s="120"/>
      <c r="D16" s="121"/>
      <c r="E16" s="8">
        <v>0</v>
      </c>
      <c r="F16" s="12" t="s">
        <v>3</v>
      </c>
      <c r="G16" s="1"/>
    </row>
    <row r="17" spans="1:7" x14ac:dyDescent="0.25">
      <c r="A17" s="1"/>
      <c r="B17" s="74"/>
      <c r="C17" s="22"/>
      <c r="D17" s="22"/>
      <c r="E17" s="22"/>
      <c r="F17" s="75"/>
      <c r="G17" s="1"/>
    </row>
    <row r="18" spans="1:7" ht="31.5" customHeight="1" x14ac:dyDescent="0.25">
      <c r="A18" s="1"/>
      <c r="B18" s="125" t="s">
        <v>150</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4600188.5836875234</v>
      </c>
      <c r="F21" s="12" t="s">
        <v>3</v>
      </c>
      <c r="G21" s="1"/>
    </row>
    <row r="22" spans="1:7" x14ac:dyDescent="0.25">
      <c r="A22" s="1"/>
      <c r="B22" s="69" t="s">
        <v>131</v>
      </c>
      <c r="C22" s="70"/>
      <c r="D22" s="71"/>
      <c r="E22" s="8">
        <v>5053982</v>
      </c>
      <c r="F22" s="12" t="s">
        <v>3</v>
      </c>
      <c r="G22" s="1"/>
    </row>
    <row r="23" spans="1:7" x14ac:dyDescent="0.25">
      <c r="A23" s="1"/>
      <c r="B23" s="69" t="s">
        <v>26</v>
      </c>
      <c r="C23" s="70"/>
      <c r="D23" s="71"/>
      <c r="E23" s="8">
        <v>0</v>
      </c>
      <c r="F23" s="12" t="s">
        <v>3</v>
      </c>
      <c r="G23" s="1"/>
    </row>
    <row r="24" spans="1:7" x14ac:dyDescent="0.25">
      <c r="A24" s="1"/>
      <c r="B24" s="57" t="s">
        <v>153</v>
      </c>
      <c r="C24" s="58" t="s">
        <v>151</v>
      </c>
      <c r="D24" s="59"/>
      <c r="E24" s="52">
        <f>E21-(E22-E23)</f>
        <v>-453793.41631247662</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132</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-315981.99084777199</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-157990.99542388599</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126</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9" t="s">
        <v>124</v>
      </c>
      <c r="C9" s="110"/>
      <c r="D9" s="110"/>
      <c r="E9" s="110"/>
      <c r="F9" s="110"/>
      <c r="G9" s="110"/>
      <c r="H9" s="111"/>
      <c r="I9" s="1"/>
    </row>
    <row r="10" spans="1:9" x14ac:dyDescent="0.25">
      <c r="A10" s="1"/>
      <c r="B10" s="96" t="s">
        <v>138</v>
      </c>
      <c r="C10" s="97"/>
      <c r="D10" s="97"/>
      <c r="E10" s="97"/>
      <c r="F10" s="98"/>
      <c r="G10" s="53">
        <v>0</v>
      </c>
      <c r="H10" s="8" t="s">
        <v>3</v>
      </c>
      <c r="I10" s="1"/>
    </row>
    <row r="11" spans="1:9" x14ac:dyDescent="0.25">
      <c r="A11" s="1"/>
      <c r="B11" s="96" t="s">
        <v>139</v>
      </c>
      <c r="C11" s="97"/>
      <c r="D11" s="97"/>
      <c r="E11" s="97"/>
      <c r="F11" s="98"/>
      <c r="G11" s="53">
        <v>0</v>
      </c>
      <c r="H11" s="8" t="s">
        <v>3</v>
      </c>
      <c r="I11" s="1"/>
    </row>
    <row r="12" spans="1:9" x14ac:dyDescent="0.25">
      <c r="A12" s="1"/>
      <c r="B12" s="96" t="s">
        <v>140</v>
      </c>
      <c r="C12" s="97"/>
      <c r="D12" s="97"/>
      <c r="E12" s="97"/>
      <c r="F12" s="98"/>
      <c r="G12" s="8">
        <v>0</v>
      </c>
      <c r="H12" s="8" t="s">
        <v>3</v>
      </c>
      <c r="I12" s="1"/>
    </row>
    <row r="13" spans="1:9" x14ac:dyDescent="0.25">
      <c r="A13" s="1"/>
      <c r="B13" s="96" t="s">
        <v>141</v>
      </c>
      <c r="C13" s="97"/>
      <c r="D13" s="97"/>
      <c r="E13" s="97"/>
      <c r="F13" s="98"/>
      <c r="G13" s="8">
        <v>0</v>
      </c>
      <c r="H13" s="8" t="s">
        <v>3</v>
      </c>
      <c r="I13" s="1"/>
    </row>
    <row r="14" spans="1:9" x14ac:dyDescent="0.25">
      <c r="A14" s="1"/>
      <c r="B14" s="96" t="s">
        <v>142</v>
      </c>
      <c r="C14" s="97"/>
      <c r="D14" s="97"/>
      <c r="E14" s="97"/>
      <c r="F14" s="98"/>
      <c r="G14" s="8">
        <v>0</v>
      </c>
      <c r="H14" s="8" t="s">
        <v>3</v>
      </c>
      <c r="I14" s="1"/>
    </row>
    <row r="15" spans="1:9" x14ac:dyDescent="0.25">
      <c r="A15" s="1"/>
      <c r="B15" s="96" t="s">
        <v>143</v>
      </c>
      <c r="C15" s="97"/>
      <c r="D15" s="97"/>
      <c r="E15" s="97"/>
      <c r="F15" s="98"/>
      <c r="G15" s="8">
        <v>0</v>
      </c>
      <c r="H15" s="8" t="s">
        <v>3</v>
      </c>
      <c r="I15" s="1"/>
    </row>
    <row r="16" spans="1:9" x14ac:dyDescent="0.25">
      <c r="A16" s="1"/>
      <c r="B16" s="96" t="s">
        <v>144</v>
      </c>
      <c r="C16" s="97"/>
      <c r="D16" s="97"/>
      <c r="E16" s="97"/>
      <c r="F16" s="98"/>
      <c r="G16" s="8">
        <v>0</v>
      </c>
      <c r="H16" s="8" t="s">
        <v>3</v>
      </c>
      <c r="I16" s="1"/>
    </row>
    <row r="17" spans="1:9" x14ac:dyDescent="0.25">
      <c r="A17" s="1"/>
      <c r="B17" s="96" t="s">
        <v>145</v>
      </c>
      <c r="C17" s="97"/>
      <c r="D17" s="97"/>
      <c r="E17" s="97"/>
      <c r="F17" s="98"/>
      <c r="G17" s="8">
        <v>0</v>
      </c>
      <c r="H17" s="8" t="s">
        <v>3</v>
      </c>
      <c r="I17" s="1"/>
    </row>
    <row r="18" spans="1:9" x14ac:dyDescent="0.25">
      <c r="A18" s="1"/>
      <c r="B18" s="112" t="s">
        <v>125</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zfa5C1euN71t2/E7K0HO9aX1/BPdiEC0VbPQL/Yd93weXofIWiJAD/b2BkLvrarw5HXpqDPZhhOW8Ua6Qx6auQ==" saltValue="pvwpM2ByIH83oHQIumDZT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2022-08-15T08:25:08Z</dcterms:modified>
</cp:coreProperties>
</file>