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Drikkevand\GEV AS (V069)\ØR2027\"/>
    </mc:Choice>
  </mc:AlternateContent>
  <xr:revisionPtr revIDLastSave="0" documentId="13_ncr:1_{18EE1C0B-8188-439C-B60E-B87A4792F311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state="hidden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10-tillæg'!$B$9:$B$11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Spild">'5.1. § 10-tillæg'!$B$24:$D$24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E11" i="8"/>
  <c r="C11" i="7" s="1"/>
  <c r="E10" i="8"/>
  <c r="C10" i="7" s="1"/>
  <c r="E9" i="8"/>
  <c r="C25" i="7"/>
  <c r="C18" i="3" s="1"/>
  <c r="C16" i="6"/>
  <c r="C16" i="12" l="1"/>
  <c r="C20" i="3" s="1"/>
  <c r="C12" i="3"/>
  <c r="C12" i="11"/>
  <c r="C19" i="3" s="1"/>
  <c r="C13" i="3"/>
  <c r="C9" i="7"/>
  <c r="C20" i="7" s="1"/>
  <c r="C11" i="4" s="1"/>
  <c r="C12" i="4" s="1"/>
  <c r="C15" i="4" s="1"/>
  <c r="C19" i="4" s="1"/>
  <c r="C24" i="4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<sst xmlns="http://schemas.openxmlformats.org/spreadsheetml/2006/main" count="326" uniqueCount="149">
  <si>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</si>
  <si>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</si>
  <si>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</si>
  <si>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</si>
  <si>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</si>
  <si>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</si>
  <si>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</si>
  <si>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</si>
  <si>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</si>
  <si>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</si>
  <si>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</si>
  <si>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</si>
  <si>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</si>
  <si>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</si>
  <si>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</si>
  <si>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</si>
  <si>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</si>
  <si>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</si>
  <si>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</si>
  <si>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</si>
  <si>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</si>
  <si>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</si>
  <si>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</si>
  <si>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</si>
  <si>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</si>
  <si>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</si>
  <si>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</si>
  <si>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</si>
  <si>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</si>
  <si>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</si>
  <si>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</si>
  <si>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</si>
  <si>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</si>
  <si>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</si>
  <si>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</si>
  <si>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</si>
  <si>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</si>
  <si>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</si>
  <si>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</si>
  <si>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</si>
  <si>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</si>
  <si>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</si>
  <si>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</si>
  <si>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</si>
  <si>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</si>
  <si>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</si>
  <si>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</si>
  <si>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</si>
  <si>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</si>
  <si>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tilbagebetaling af bidrag og takster, som er periodiseret</t>
  </si>
  <si>
    <t>Tillæg til pålagte eller frivillige aftaler om dyrkningspraksis eller andre restriktioner i arealanvendelsen,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</si>
  <si>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</si>
  <si>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</si>
  <si>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</si>
  <si>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</si>
  <si>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</si>
  <si>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</si>
  <si>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</si>
  <si>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</si>
  <si>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</si>
  <si>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</si>
  <si>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</si>
  <si>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</si>
  <si>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</si>
  <si>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</si>
  <si>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</si>
  <si>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</si>
  <si>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</si>
  <si>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</si>
  <si>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</si>
  <si>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</si>
  <si>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</si>
  <si>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</si>
  <si>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</si>
  <si>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</si>
  <si>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</si>
  <si>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</si>
  <si>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</si>
  <si>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</si>
  <si>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</si>
  <si>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</si>
  <si>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</si>
  <si>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</si>
  <si>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</si>
  <si>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</si>
  <si>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</si>
  <si>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</si>
  <si>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</si>
  <si>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</si>
  <si>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</si>
  <si>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</si>
  <si>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</si>
  <si>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</si>
  <si>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</si>
  <si>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</si>
  <si>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</si>
  <si>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</si>
  <si>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</si>
  <si>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</si>
  <si>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</si>
  <si>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</si>
  <si>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</si>
  <si>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</si>
  <si>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</si>
  <si>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</si>
  <si>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</si>
  <si>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</si>
  <si>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</si>
  <si>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</si>
  <si>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</si>
  <si>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</si>
  <si>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</si>
  <si>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</si>
  <si>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</si>
  <si>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</si>
  <si>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</si>
  <si>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</si>
  <si>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</si>
  <si>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</si>
  <si>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</si>
  <si>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</si>
  <si>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</si>
  <si>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</si>
  <si>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</si>
  <si>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</si>
  <si>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</si>
  <si>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</si>
  <si>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</si>
  <si>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</si>
  <si>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</si>
  <si>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</si>
  <si>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</si>
  <si>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</si>
  <si>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</si>
  <si>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</si>
  <si>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</si>
  <si>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</si>
  <si>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Afgift for ledningsført vand</t>
  </si>
  <si>
    <t>Afgift Vandsektortilsynet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</si>
  <si>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</si>
  <si>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</si>
  <si>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</si>
  <si>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Note: En positiv saldo på differencekontoen angiver, at I (vandselskabet) har takstmidler til gode hos forbrugerne. 
En negativ saldo angiver omvendt, at forbrugerne har takstmidler til gode hos jer.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</si>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</sst>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16" fillId="4" borderId="1" xfId="0" applyFont="1" applyFill="1" applyBorder="1" applyAlignment="1" applyProtection="1">
      <alignment horizontal="left" wrapText="1"/>
    </xf>
    <xf numFmtId="1" fontId="16" fillId="4" borderId="1" xfId="0" quotePrefix="1" applyNumberFormat="1" applyFont="1" applyFill="1" applyBorder="1" applyProtection="1"/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YM/bK5Ku6cgYD34C1UL7D0iZIQYRdBYPPDTVJsErxaLHBU1+QFjKpN+BRwj9MysurV6xqPrjdRHQwRax+CoCgw==" saltValue="Ne9W1iW3v2rWL0CDwZz8DA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12105291.217626698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0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-66918.082675506317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-103054.12053756529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153965.61528593578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12089284.629699562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hidden="1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0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12089284.629699562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GN/HiqMleczwXZPzhRlg6FQ1thFCLEY5sE4pjSrXQJSboT2FvzgU47kbdUSsBzvEcDXzNgIhaZRfmgTe0bpdWA==" saltValue="X8MiU/y/HgzmYlxxUJzcVQ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6.85546875" style="12" bestFit="1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19663272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162050.707914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Engangstillæg'!C13+'5.3. Engangstillæg'!E13</f>
        <v>7885.3791468099935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19833208.087060809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19455230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377978.08706080914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-1643573</v>
      </c>
      <c r="D18" s="46" t="s">
        <v>31</v>
      </c>
      <c r="E18" s="11"/>
    </row>
    <row r="19" spans="1:5" ht="15" customHeight="1" x14ac:dyDescent="0.25">
      <c r="A19" s="11"/>
      <c r="B19" s="25" t="s">
        <v>141</v>
      </c>
      <c r="C19" s="41">
        <f>C15+C18</f>
        <v>-1265594.9129391909</v>
      </c>
      <c r="D19" s="27" t="s">
        <v>31</v>
      </c>
      <c r="E19" s="11"/>
    </row>
    <row r="20" spans="1:5" ht="49.5" customHeight="1" x14ac:dyDescent="0.25">
      <c r="A20" s="11"/>
      <c r="B20" s="49" t="s">
        <v>142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143</v>
      </c>
      <c r="C22" s="26"/>
      <c r="D22" s="27"/>
      <c r="E22" s="11"/>
    </row>
    <row r="23" spans="1:5" ht="27.95" customHeight="1" x14ac:dyDescent="0.25">
      <c r="A23" s="11"/>
      <c r="B23" s="52" t="s">
        <v>144</v>
      </c>
      <c r="C23" s="53">
        <f>100*-1643573/(17896713+154788)</f>
        <v>-9.1049104448433393</v>
      </c>
      <c r="D23" s="46" t="s">
        <v>145</v>
      </c>
      <c r="E23" s="11"/>
    </row>
    <row r="24" spans="1:5" ht="27.95" customHeight="1" x14ac:dyDescent="0.25">
      <c r="A24" s="11"/>
      <c r="B24" s="52" t="s">
        <v>146</v>
      </c>
      <c r="C24" s="53">
        <f>C19/C12*100</f>
        <v>-6.3811911183691228</v>
      </c>
      <c r="D24" s="46" t="s">
        <v>145</v>
      </c>
      <c r="E24" s="11"/>
    </row>
    <row r="25" spans="1:5" ht="56.25" customHeight="1" x14ac:dyDescent="0.25">
      <c r="A25" s="11"/>
      <c r="B25" s="49" t="s">
        <v>147</v>
      </c>
      <c r="C25" s="50"/>
      <c r="D25" s="51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aHtHat0z0Qe92ipZTfN8wPJMw4pnftAXq/JtkrtQXaV2G8DTcqPAQTGjnYCajPCARzfXrqBTLDYUcyrOpXuLMQ==" saltValue="4eet1cLq/uvYBOmT7GmA9w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4"/>
      <c r="B1" s="54"/>
      <c r="C1" s="54"/>
      <c r="D1" s="54"/>
      <c r="E1" s="54"/>
    </row>
    <row r="2" spans="1:5" ht="15" customHeight="1" x14ac:dyDescent="0.25">
      <c r="A2" s="54"/>
      <c r="B2" s="54"/>
      <c r="C2" s="54"/>
      <c r="D2" s="54"/>
      <c r="E2" s="54"/>
    </row>
    <row r="3" spans="1:5" ht="24.95" customHeight="1" x14ac:dyDescent="0.25">
      <c r="A3" s="54"/>
      <c r="B3" s="55" t="s">
        <v>87</v>
      </c>
      <c r="C3" s="55"/>
      <c r="D3" s="55"/>
      <c r="E3" s="54"/>
    </row>
    <row r="4" spans="1:5" ht="15" customHeight="1" x14ac:dyDescent="0.25">
      <c r="A4" s="54"/>
      <c r="B4" s="55"/>
      <c r="C4" s="55"/>
      <c r="D4" s="55"/>
      <c r="E4" s="54"/>
    </row>
    <row r="5" spans="1:5" ht="15" customHeight="1" x14ac:dyDescent="0.25">
      <c r="A5" s="54"/>
      <c r="B5" s="55"/>
      <c r="C5" s="55"/>
      <c r="D5" s="55"/>
      <c r="E5" s="54"/>
    </row>
    <row r="6" spans="1:5" ht="15" customHeight="1" x14ac:dyDescent="0.25">
      <c r="A6" s="54"/>
      <c r="B6" s="54"/>
      <c r="C6" s="54"/>
      <c r="D6" s="54"/>
      <c r="E6" s="54"/>
    </row>
    <row r="7" spans="1:5" ht="15" customHeight="1" x14ac:dyDescent="0.25">
      <c r="A7" s="54"/>
      <c r="B7" s="54"/>
      <c r="C7" s="54"/>
      <c r="D7" s="54"/>
      <c r="E7" s="54"/>
    </row>
    <row r="8" spans="1:5" ht="15" customHeight="1" x14ac:dyDescent="0.25">
      <c r="A8" s="54"/>
      <c r="B8" s="56" t="s">
        <v>135</v>
      </c>
      <c r="C8" s="57"/>
      <c r="D8" s="58"/>
      <c r="E8" s="54"/>
    </row>
    <row r="9" spans="1:5" ht="15" customHeight="1" x14ac:dyDescent="0.25">
      <c r="A9" s="54"/>
      <c r="B9" s="59" t="s">
        <v>122</v>
      </c>
      <c r="C9" s="60">
        <v>11289181.1150929</v>
      </c>
      <c r="D9" s="61" t="s">
        <v>31</v>
      </c>
      <c r="E9" s="54"/>
    </row>
    <row r="10" spans="1:5" ht="15" customHeight="1" x14ac:dyDescent="0.25">
      <c r="A10" s="54"/>
      <c r="B10" s="62" t="s">
        <v>32</v>
      </c>
      <c r="C10" s="60">
        <v>162050.707914</v>
      </c>
      <c r="D10" s="61" t="s">
        <v>31</v>
      </c>
      <c r="E10" s="54"/>
    </row>
    <row r="11" spans="1:5" ht="15" customHeight="1" x14ac:dyDescent="0.25">
      <c r="A11" s="54"/>
      <c r="B11" s="62" t="s">
        <v>62</v>
      </c>
      <c r="C11" s="63">
        <v>0</v>
      </c>
      <c r="D11" s="61" t="s">
        <v>31</v>
      </c>
      <c r="E11" s="54"/>
    </row>
    <row r="12" spans="1:5" ht="15" customHeight="1" x14ac:dyDescent="0.25">
      <c r="A12" s="54"/>
      <c r="B12" s="62" t="s">
        <v>24</v>
      </c>
      <c r="C12" s="64">
        <v>0</v>
      </c>
      <c r="D12" s="61" t="s">
        <v>31</v>
      </c>
      <c r="E12" s="54"/>
    </row>
    <row r="13" spans="1:5" ht="15" customHeight="1" x14ac:dyDescent="0.25">
      <c r="A13" s="54"/>
      <c r="B13" s="62" t="s">
        <v>34</v>
      </c>
      <c r="C13" s="64">
        <v>0</v>
      </c>
      <c r="D13" s="61" t="s">
        <v>31</v>
      </c>
      <c r="E13" s="54"/>
    </row>
    <row r="14" spans="1:5" ht="15" customHeight="1" x14ac:dyDescent="0.25">
      <c r="A14" s="54"/>
      <c r="B14" s="62" t="s">
        <v>35</v>
      </c>
      <c r="C14" s="65">
        <v>0</v>
      </c>
      <c r="D14" s="61" t="s">
        <v>31</v>
      </c>
      <c r="E14" s="54"/>
    </row>
    <row r="15" spans="1:5" ht="15" customHeight="1" x14ac:dyDescent="0.25">
      <c r="A15" s="54"/>
      <c r="B15" s="62" t="s">
        <v>36</v>
      </c>
      <c r="C15" s="65">
        <v>-98618.845770944943</v>
      </c>
      <c r="D15" s="61" t="s">
        <v>31</v>
      </c>
      <c r="E15" s="54"/>
    </row>
    <row r="16" spans="1:5" ht="15" customHeight="1" x14ac:dyDescent="0.25">
      <c r="A16" s="54"/>
      <c r="B16" s="62" t="s">
        <v>37</v>
      </c>
      <c r="C16" s="64">
        <v>752678.24039074371</v>
      </c>
      <c r="D16" s="61" t="s">
        <v>31</v>
      </c>
      <c r="E16" s="54"/>
    </row>
    <row r="17" spans="1:5" ht="15" customHeight="1" x14ac:dyDescent="0.25">
      <c r="A17" s="54"/>
      <c r="B17" s="66" t="s">
        <v>38</v>
      </c>
      <c r="C17" s="67">
        <v>12105291.217626698</v>
      </c>
      <c r="D17" s="68" t="s">
        <v>31</v>
      </c>
      <c r="E17" s="54"/>
    </row>
    <row r="18" spans="1:5" ht="15" customHeight="1" x14ac:dyDescent="0.25">
      <c r="A18" s="54"/>
      <c r="B18" s="69" t="s">
        <v>123</v>
      </c>
      <c r="C18" s="65">
        <v>0</v>
      </c>
      <c r="D18" s="70" t="s">
        <v>31</v>
      </c>
      <c r="E18" s="54"/>
    </row>
    <row r="19" spans="1:5" ht="27" customHeight="1" x14ac:dyDescent="0.25">
      <c r="A19" s="54"/>
      <c r="B19" s="71" t="s">
        <v>40</v>
      </c>
      <c r="C19" s="65">
        <v>0</v>
      </c>
      <c r="D19" s="70" t="s">
        <v>31</v>
      </c>
      <c r="E19" s="54"/>
    </row>
    <row r="20" spans="1:5" ht="15" customHeight="1" x14ac:dyDescent="0.25">
      <c r="A20" s="54"/>
      <c r="B20" s="72" t="s">
        <v>41</v>
      </c>
      <c r="C20" s="73">
        <v>0</v>
      </c>
      <c r="D20" s="74" t="s">
        <v>31</v>
      </c>
      <c r="E20" s="54"/>
    </row>
    <row r="21" spans="1:5" ht="15" customHeight="1" x14ac:dyDescent="0.25">
      <c r="A21" s="54"/>
      <c r="B21" s="59" t="s">
        <v>124</v>
      </c>
      <c r="C21" s="65">
        <v>0</v>
      </c>
      <c r="D21" s="70" t="s">
        <v>31</v>
      </c>
      <c r="E21" s="54"/>
    </row>
    <row r="22" spans="1:5" ht="15" customHeight="1" x14ac:dyDescent="0.25">
      <c r="A22" s="54"/>
      <c r="B22" s="69" t="s">
        <v>42</v>
      </c>
      <c r="C22" s="65">
        <v>0</v>
      </c>
      <c r="D22" s="70" t="s">
        <v>31</v>
      </c>
      <c r="E22" s="54"/>
    </row>
    <row r="23" spans="1:5" ht="15" customHeight="1" x14ac:dyDescent="0.25">
      <c r="A23" s="54"/>
      <c r="B23" s="56" t="s">
        <v>148</v>
      </c>
      <c r="C23" s="75">
        <v>12105291.217626698</v>
      </c>
      <c r="D23" s="58" t="s">
        <v>31</v>
      </c>
      <c r="E23" s="54"/>
    </row>
    <row r="24" spans="1:5" ht="30" customHeight="1" x14ac:dyDescent="0.25">
      <c r="A24" s="54"/>
      <c r="B24" s="76" t="s">
        <v>136</v>
      </c>
      <c r="C24" s="76"/>
      <c r="D24" s="76"/>
      <c r="E24" s="54"/>
    </row>
    <row r="25" spans="1:5" ht="15" customHeight="1" x14ac:dyDescent="0.25">
      <c r="A25" s="54"/>
      <c r="B25" s="54"/>
      <c r="C25" s="54"/>
      <c r="D25" s="54"/>
      <c r="E25" s="54"/>
    </row>
    <row r="26" spans="1:5" ht="15" customHeight="1" x14ac:dyDescent="0.25"/>
  </sheetData>
  <sheetProtection algorithmName="SHA-512" hashValue="GiBKKwplEIAC0L1QLjP557TcehHCZrZ8QkeCQd5ytYcNz3hf1JSzzUIxd941/6jgHGrFIWyD0rKVXK5/sS1TiA==" saltValue="iAEjnW3471K59vB2BTscVQ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77"/>
      <c r="C1" s="77"/>
      <c r="D1" s="77"/>
      <c r="E1" s="11"/>
    </row>
    <row r="2" spans="1:5" ht="15" customHeight="1" x14ac:dyDescent="0.25">
      <c r="A2" s="11"/>
      <c r="B2" s="77"/>
      <c r="C2" s="77"/>
      <c r="D2" s="77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78"/>
      <c r="C6" s="78"/>
      <c r="D6" s="78"/>
      <c r="E6" s="11"/>
    </row>
    <row r="7" spans="1:5" ht="15" customHeight="1" x14ac:dyDescent="0.25">
      <c r="A7" s="11"/>
      <c r="B7" s="79"/>
      <c r="C7" s="11"/>
      <c r="D7" s="11"/>
      <c r="E7" s="11"/>
    </row>
    <row r="8" spans="1:5" ht="14.25" customHeight="1" x14ac:dyDescent="0.25">
      <c r="A8" s="11"/>
      <c r="B8" s="80" t="s">
        <v>88</v>
      </c>
      <c r="C8" s="81"/>
      <c r="D8" s="82"/>
      <c r="E8" s="11"/>
    </row>
    <row r="9" spans="1:5" ht="15" customHeight="1" x14ac:dyDescent="0.25">
      <c r="A9" s="11"/>
      <c r="B9" s="52" t="s">
        <v>89</v>
      </c>
      <c r="C9" s="2">
        <v>5257863.2927329233</v>
      </c>
      <c r="D9" s="46" t="s">
        <v>31</v>
      </c>
      <c r="E9" s="11"/>
    </row>
    <row r="10" spans="1:5" ht="15" customHeight="1" x14ac:dyDescent="0.25">
      <c r="A10" s="11"/>
      <c r="B10" s="83" t="s">
        <v>90</v>
      </c>
      <c r="C10" s="3">
        <f>-'8. Nøgletal'!C19*C9</f>
        <v>-105157.26585465847</v>
      </c>
      <c r="D10" s="46" t="s">
        <v>31</v>
      </c>
      <c r="E10" s="11"/>
    </row>
    <row r="11" spans="1:5" ht="15" customHeight="1" x14ac:dyDescent="0.25">
      <c r="A11" s="11"/>
      <c r="B11" s="83" t="s">
        <v>91</v>
      </c>
      <c r="C11" s="2">
        <f>('5.2. Varige tillæg'!C18)*(1+'8. Nøgletal'!C9)*(1-'8. Nøgletal'!C19)+'5.6 Anlægsprojekter'!C12-'6. Bortfald'!C12+'7. Tilknyttet virksomhed'!C12</f>
        <v>0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5152706.0268782647</v>
      </c>
      <c r="D12" s="46" t="s">
        <v>31</v>
      </c>
      <c r="E12" s="11"/>
    </row>
    <row r="13" spans="1:5" ht="15" customHeight="1" x14ac:dyDescent="0.25">
      <c r="A13" s="11"/>
      <c r="B13" s="84" t="s">
        <v>93</v>
      </c>
      <c r="C13" s="85">
        <f>-C12*'8. Nøgletal'!C19</f>
        <v>-103054.12053756529</v>
      </c>
      <c r="D13" s="86" t="s">
        <v>31</v>
      </c>
      <c r="E13" s="87"/>
    </row>
    <row r="14" spans="1:5" ht="15" customHeight="1" x14ac:dyDescent="0.25">
      <c r="A14" s="11"/>
      <c r="B14" s="80" t="s">
        <v>94</v>
      </c>
      <c r="C14" s="81"/>
      <c r="D14" s="82"/>
      <c r="E14" s="11"/>
    </row>
    <row r="15" spans="1:5" ht="15" customHeight="1" x14ac:dyDescent="0.25">
      <c r="A15" s="11"/>
      <c r="B15" s="44" t="s">
        <v>46</v>
      </c>
      <c r="C15" s="3">
        <v>7194200.9072341844</v>
      </c>
      <c r="D15" s="46" t="s">
        <v>31</v>
      </c>
      <c r="E15" s="11"/>
    </row>
    <row r="16" spans="1:5" ht="15" customHeight="1" x14ac:dyDescent="0.25">
      <c r="A16" s="11"/>
      <c r="B16" s="83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3" t="s">
        <v>95</v>
      </c>
      <c r="C17" s="2">
        <f>('5.2. Varige tillæg'!E18)*(1+'8. Nøgletal'!C9)*(1-'8. Nøgletal'!C14)+'5.6 Anlægsprojekter'!E12-'6. Bortfald'!E12+'7. Tilknyttet virksomhed'!E12</f>
        <v>0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7194200.9072341844</v>
      </c>
      <c r="D18" s="46" t="s">
        <v>31</v>
      </c>
      <c r="E18" s="11"/>
    </row>
    <row r="19" spans="1:5" ht="15" customHeight="1" x14ac:dyDescent="0.25">
      <c r="A19" s="11"/>
      <c r="B19" s="84" t="s">
        <v>97</v>
      </c>
      <c r="C19" s="85">
        <f>-C18*'8. Nøgletal'!C15</f>
        <v>0</v>
      </c>
      <c r="D19" s="86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-103054.12053756529</v>
      </c>
      <c r="D20" s="27" t="s">
        <v>31</v>
      </c>
      <c r="E20" s="11"/>
    </row>
    <row r="21" spans="1:5" ht="39.950000000000003" customHeight="1" x14ac:dyDescent="0.25">
      <c r="A21" s="11"/>
      <c r="B21" s="88" t="s">
        <v>125</v>
      </c>
      <c r="C21" s="89"/>
      <c r="D21" s="90"/>
      <c r="E21" s="87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hSt6upzgpxiQgGx+Mioa0RhQOPwwHEb4n8ZJzYwVblvx+7bMkcXJ0dhJK8uaM5oKctReX2Q1jG8YnfqEnaqBRQ==" saltValue="zChVn/SZLUNeeToNX1inJg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1" t="s">
        <v>99</v>
      </c>
      <c r="C8" s="92"/>
      <c r="D8" s="93"/>
      <c r="E8" s="11"/>
    </row>
    <row r="9" spans="1:5" ht="15" customHeight="1" x14ac:dyDescent="0.25">
      <c r="A9" s="11"/>
      <c r="B9" s="94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4" t="s">
        <v>138</v>
      </c>
      <c r="C10" s="33">
        <f>'5.1.a. § 10-tillæg'!E10</f>
        <v>6720.7573281499936</v>
      </c>
      <c r="D10" s="46" t="s">
        <v>31</v>
      </c>
      <c r="E10" s="11"/>
    </row>
    <row r="11" spans="1:5" ht="15" customHeight="1" x14ac:dyDescent="0.25">
      <c r="A11" s="11"/>
      <c r="B11" s="94" t="s">
        <v>139</v>
      </c>
      <c r="C11" s="33">
        <f>'5.1.a. § 10-tillæg'!E11</f>
        <v>1164.6218186599999</v>
      </c>
      <c r="D11" s="46" t="s">
        <v>31</v>
      </c>
      <c r="E11" s="11"/>
    </row>
    <row r="12" spans="1:5" ht="15" customHeight="1" x14ac:dyDescent="0.25">
      <c r="A12" s="11"/>
      <c r="B12" s="94"/>
      <c r="C12" s="95"/>
      <c r="D12" s="46" t="s">
        <v>31</v>
      </c>
      <c r="E12" s="11"/>
    </row>
    <row r="13" spans="1:5" ht="15" customHeight="1" x14ac:dyDescent="0.25">
      <c r="A13" s="11"/>
      <c r="B13" s="96"/>
      <c r="C13" s="95"/>
      <c r="D13" s="46" t="s">
        <v>31</v>
      </c>
      <c r="E13" s="11"/>
    </row>
    <row r="14" spans="1:5" ht="15" customHeight="1" x14ac:dyDescent="0.25">
      <c r="A14" s="11"/>
      <c r="B14" s="96"/>
      <c r="C14" s="95"/>
      <c r="D14" s="46" t="s">
        <v>31</v>
      </c>
      <c r="E14" s="11"/>
    </row>
    <row r="15" spans="1:5" ht="15" customHeight="1" x14ac:dyDescent="0.25">
      <c r="A15" s="11"/>
      <c r="B15" s="96"/>
      <c r="C15" s="95"/>
      <c r="D15" s="46" t="s">
        <v>31</v>
      </c>
      <c r="E15" s="11"/>
    </row>
    <row r="16" spans="1:5" ht="15" customHeight="1" x14ac:dyDescent="0.25">
      <c r="A16" s="11"/>
      <c r="B16" s="96"/>
      <c r="C16" s="95"/>
      <c r="D16" s="46" t="s">
        <v>31</v>
      </c>
      <c r="E16" s="11"/>
    </row>
    <row r="17" spans="1:5" ht="15" customHeight="1" x14ac:dyDescent="0.25">
      <c r="A17" s="11"/>
      <c r="B17" s="96"/>
      <c r="C17" s="95"/>
      <c r="D17" s="46" t="s">
        <v>31</v>
      </c>
      <c r="E17" s="11"/>
    </row>
    <row r="18" spans="1:5" ht="15" customHeight="1" x14ac:dyDescent="0.25">
      <c r="A18" s="11"/>
      <c r="B18" s="96"/>
      <c r="C18" s="95"/>
      <c r="D18" s="46" t="s">
        <v>31</v>
      </c>
      <c r="E18" s="11"/>
    </row>
    <row r="19" spans="1:5" ht="15" customHeight="1" x14ac:dyDescent="0.25">
      <c r="A19" s="11"/>
      <c r="B19" s="96"/>
      <c r="C19" s="95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97">
        <f>SUM(C9:C19)</f>
        <v>7885.3791468099935</v>
      </c>
      <c r="D20" s="98" t="s">
        <v>31</v>
      </c>
      <c r="E20" s="11"/>
    </row>
    <row r="21" spans="1:5" ht="15" customHeight="1" x14ac:dyDescent="0.25">
      <c r="A21" s="11"/>
      <c r="B21" s="99"/>
      <c r="C21" s="100"/>
      <c r="D21" s="100"/>
      <c r="E21" s="11"/>
    </row>
    <row r="22" spans="1:5" ht="15" customHeight="1" x14ac:dyDescent="0.25">
      <c r="A22" s="11"/>
      <c r="B22" s="80" t="s">
        <v>39</v>
      </c>
      <c r="C22" s="81"/>
      <c r="D22" s="82"/>
      <c r="E22" s="11"/>
    </row>
    <row r="23" spans="1:5" ht="15" customHeight="1" x14ac:dyDescent="0.25">
      <c r="A23" s="11"/>
      <c r="B23" s="101" t="s">
        <v>49</v>
      </c>
      <c r="C23" s="33">
        <v>0</v>
      </c>
      <c r="D23" s="46" t="s">
        <v>31</v>
      </c>
      <c r="E23" s="11"/>
    </row>
    <row r="24" spans="1:5" ht="26.25" customHeight="1" x14ac:dyDescent="0.25">
      <c r="A24" s="11"/>
      <c r="B24" s="102" t="s">
        <v>50</v>
      </c>
      <c r="C24" s="103">
        <v>0</v>
      </c>
      <c r="D24" s="104" t="s">
        <v>31</v>
      </c>
      <c r="E24" s="11"/>
    </row>
    <row r="25" spans="1:5" ht="15" customHeight="1" x14ac:dyDescent="0.25">
      <c r="A25" s="11"/>
      <c r="B25" s="25" t="s">
        <v>48</v>
      </c>
      <c r="C25" s="97">
        <f>SUM(C23:C24)</f>
        <v>0</v>
      </c>
      <c r="D25" s="98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KTOKkjJNnV5o9QyybgGET0OehwbbmSqxcnOX0bvRMQjz7az7aOAXTdPp56djaUZosYr1eyjo9RY1NqiVVP+UNA==" saltValue="R3egPcgYuis+vcyMUKqzmA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4" t="s">
        <v>137</v>
      </c>
      <c r="C9" s="33">
        <v>8003833.4059360204</v>
      </c>
      <c r="D9" s="33">
        <v>7735620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4" t="s">
        <v>138</v>
      </c>
      <c r="C10" s="33">
        <v>69203.242671850006</v>
      </c>
      <c r="D10" s="33">
        <v>75924</v>
      </c>
      <c r="E10" s="33">
        <f t="shared" ref="E10:E19" si="0">MAX(D10-C10,0)</f>
        <v>6720.7573281499936</v>
      </c>
      <c r="F10" s="46" t="s">
        <v>31</v>
      </c>
      <c r="G10" s="11"/>
    </row>
    <row r="11" spans="1:7" ht="15" customHeight="1" x14ac:dyDescent="0.25">
      <c r="A11" s="11"/>
      <c r="B11" s="94" t="s">
        <v>139</v>
      </c>
      <c r="C11" s="33">
        <v>1007.37818134</v>
      </c>
      <c r="D11" s="33">
        <v>2172</v>
      </c>
      <c r="E11" s="33">
        <f t="shared" si="0"/>
        <v>1164.6218186599999</v>
      </c>
      <c r="F11" s="46" t="s">
        <v>31</v>
      </c>
      <c r="G11" s="11"/>
    </row>
    <row r="12" spans="1:7" ht="15" hidden="1" customHeight="1" x14ac:dyDescent="0.25">
      <c r="A12" s="11"/>
      <c r="B12" s="94"/>
      <c r="C12" s="33"/>
      <c r="D12" s="33"/>
      <c r="E12" s="33">
        <f t="shared" si="0"/>
        <v>0</v>
      </c>
      <c r="F12" s="46" t="s">
        <v>31</v>
      </c>
      <c r="G12" s="11"/>
    </row>
    <row r="13" spans="1:7" ht="15" hidden="1" customHeight="1" x14ac:dyDescent="0.25">
      <c r="A13" s="11"/>
      <c r="B13" s="96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6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6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6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6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6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6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97"/>
      <c r="D20" s="97"/>
      <c r="E20" s="97"/>
      <c r="F20" s="98"/>
      <c r="G20" s="11"/>
    </row>
    <row r="21" spans="1:7" ht="39.75" customHeight="1" x14ac:dyDescent="0.25">
      <c r="A21" s="11"/>
      <c r="B21" s="108" t="s">
        <v>104</v>
      </c>
      <c r="C21" s="109"/>
      <c r="D21" s="109"/>
      <c r="E21" s="109"/>
      <c r="F21" s="110"/>
      <c r="G21" s="11"/>
    </row>
    <row r="22" spans="1:7" ht="15" customHeight="1" x14ac:dyDescent="0.25">
      <c r="A22" s="11"/>
      <c r="B22" s="111"/>
      <c r="C22" s="100"/>
      <c r="D22" s="100"/>
      <c r="E22" s="100"/>
      <c r="F22" s="100"/>
      <c r="G22" s="11"/>
    </row>
    <row r="23" spans="1:7" ht="15" customHeight="1" x14ac:dyDescent="0.25">
      <c r="A23" s="11"/>
      <c r="B23" s="111"/>
      <c r="C23" s="100"/>
      <c r="D23" s="100"/>
      <c r="E23" s="100"/>
      <c r="F23" s="100"/>
      <c r="G23" s="11"/>
    </row>
  </sheetData>
  <sheetProtection algorithmName="SHA-512" hashValue="SfPI+icL3l091WHZlbum1iLZGz2Vh8CRpnTnNi6mgE2iPyh5vU8wm+sYk1kDbwWMQV0oOH72hIs57Wv1kweB3w==" saltValue="Hk6bMlUMJ+TgwntUsCQB6g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/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5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5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115"/>
      <c r="C13" s="33"/>
      <c r="D13" s="46" t="s">
        <v>31</v>
      </c>
      <c r="E13" s="33"/>
      <c r="F13" s="46" t="s">
        <v>31</v>
      </c>
      <c r="G13" s="11"/>
    </row>
    <row r="14" spans="1:7" ht="15" customHeight="1" x14ac:dyDescent="0.25">
      <c r="A14" s="11"/>
      <c r="B14" s="115"/>
      <c r="C14" s="33"/>
      <c r="D14" s="46" t="s">
        <v>31</v>
      </c>
      <c r="E14" s="33"/>
      <c r="F14" s="46" t="s">
        <v>31</v>
      </c>
      <c r="G14" s="11"/>
    </row>
    <row r="15" spans="1:7" ht="15" customHeight="1" x14ac:dyDescent="0.25">
      <c r="A15" s="11"/>
      <c r="B15" s="115"/>
      <c r="C15" s="33"/>
      <c r="D15" s="46" t="s">
        <v>31</v>
      </c>
      <c r="E15" s="33"/>
      <c r="F15" s="46" t="s">
        <v>31</v>
      </c>
      <c r="G15" s="11"/>
    </row>
    <row r="16" spans="1:7" ht="15" customHeight="1" x14ac:dyDescent="0.25">
      <c r="A16" s="11"/>
      <c r="B16" s="115"/>
      <c r="C16" s="33"/>
      <c r="D16" s="46" t="s">
        <v>31</v>
      </c>
      <c r="E16" s="33"/>
      <c r="F16" s="46" t="s">
        <v>31</v>
      </c>
      <c r="G16" s="11"/>
    </row>
    <row r="17" spans="1:7" ht="15" customHeight="1" x14ac:dyDescent="0.25">
      <c r="A17" s="11"/>
      <c r="B17" s="115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97">
        <f>SUM(C10:C17)</f>
        <v>0</v>
      </c>
      <c r="D18" s="98" t="s">
        <v>31</v>
      </c>
      <c r="E18" s="97">
        <f>SUM(E10:E17)</f>
        <v>0</v>
      </c>
      <c r="F18" s="98" t="s">
        <v>31</v>
      </c>
      <c r="G18" s="11"/>
    </row>
    <row r="19" spans="1:7" ht="15" customHeight="1" x14ac:dyDescent="0.25">
      <c r="A19" s="11"/>
      <c r="B19" s="115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5" t="s">
        <v>36</v>
      </c>
      <c r="C20" s="33">
        <f>-C18*'8. Nøgletal'!C19</f>
        <v>0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5" t="s">
        <v>37</v>
      </c>
      <c r="C21" s="33">
        <f>SUM(C18:C20)*'8. Nøgletal'!C9</f>
        <v>0</v>
      </c>
      <c r="D21" s="46" t="s">
        <v>31</v>
      </c>
      <c r="E21" s="33">
        <f>SUM(E18:E20)*'8. Nøgletal'!C9</f>
        <v>0</v>
      </c>
      <c r="F21" s="46" t="s">
        <v>31</v>
      </c>
      <c r="G21" s="11"/>
    </row>
    <row r="22" spans="1:7" ht="26.25" customHeight="1" x14ac:dyDescent="0.25">
      <c r="A22" s="11"/>
      <c r="B22" s="105" t="s">
        <v>106</v>
      </c>
      <c r="C22" s="97">
        <f>SUM(C18:C21)</f>
        <v>0</v>
      </c>
      <c r="D22" s="98" t="s">
        <v>31</v>
      </c>
      <c r="E22" s="97">
        <f>SUM(E18:E21)</f>
        <v>0</v>
      </c>
      <c r="F22" s="98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7stkguDzcAHpWtgd9FIOKZWSQ7s+wOGUqxRzclt7b9wPiwGhDoQlMY4Mgs/NKPsWfh7HjB9Je2NZzCaP93cWAg==" saltValue="eOv9pZxRVhXGJxylhRjVIg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18</v>
      </c>
      <c r="C8" s="81"/>
      <c r="D8" s="81"/>
      <c r="E8" s="81"/>
      <c r="F8" s="82"/>
      <c r="G8" s="11"/>
    </row>
    <row r="9" spans="1:7" ht="15" customHeight="1" x14ac:dyDescent="0.25">
      <c r="A9" s="11"/>
      <c r="B9" s="112" t="s">
        <v>52</v>
      </c>
      <c r="C9" s="35" t="s">
        <v>53</v>
      </c>
      <c r="D9" s="113"/>
      <c r="E9" s="35" t="s">
        <v>54</v>
      </c>
      <c r="F9" s="114"/>
      <c r="G9" s="11"/>
    </row>
    <row r="10" spans="1:7" ht="15" customHeight="1" x14ac:dyDescent="0.25">
      <c r="A10" s="11"/>
      <c r="B10" s="115"/>
      <c r="C10" s="33"/>
      <c r="D10" s="46" t="s">
        <v>31</v>
      </c>
      <c r="E10" s="33"/>
      <c r="F10" s="46" t="s">
        <v>31</v>
      </c>
      <c r="G10" s="11"/>
    </row>
    <row r="11" spans="1:7" ht="15" customHeight="1" x14ac:dyDescent="0.25">
      <c r="A11" s="11"/>
      <c r="B11" s="115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5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97">
        <f>SUM(C10:C12)</f>
        <v>0</v>
      </c>
      <c r="D13" s="98" t="s">
        <v>31</v>
      </c>
      <c r="E13" s="97">
        <f>SUM(E10:E12)</f>
        <v>0</v>
      </c>
      <c r="F13" s="98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6"/>
      <c r="C15" s="116"/>
      <c r="D15" s="116"/>
      <c r="E15" s="116"/>
      <c r="F15" s="116"/>
      <c r="G15" s="11"/>
    </row>
  </sheetData>
  <sheetProtection algorithmName="SHA-512" hashValue="EBDsWoHG+8zg/M5I41qOS2n7t/G+KXIIFJpR3xFbKWJbaBLu4Ab1hiF+xlIbcPxDK/cuWlxdg8/qzGqVuDYpnQ==" saltValue="D+9LAMvd0cJ1hxh+HLUDq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0" t="s">
        <v>108</v>
      </c>
      <c r="C8" s="81"/>
      <c r="D8" s="82"/>
      <c r="E8" s="11"/>
    </row>
    <row r="9" spans="1:5" ht="15" customHeight="1" x14ac:dyDescent="0.25">
      <c r="A9" s="11"/>
      <c r="B9" s="117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8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8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9" t="s">
        <v>110</v>
      </c>
      <c r="C12" s="97">
        <f>SUM(C9:C11)*(1+'8. Nøgletal'!C9)*(1+'8. Nøgletal'!C10)</f>
        <v>0</v>
      </c>
      <c r="D12" s="98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MkM+auyZu34esY5JEdGjTMOKgEzX/FHJEKy/KBnFpqS82oYZ9tXW1UKVQasjRRx6FEBeHFeEI9kxXbpBAwBrFQ==" saltValue="SW0x+O3XTsA0PQa6e+egKQ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0" t="s">
        <v>57</v>
      </c>
      <c r="C8" s="81"/>
      <c r="D8" s="82"/>
      <c r="E8" s="11"/>
    </row>
    <row r="9" spans="1:5" ht="26.25" x14ac:dyDescent="0.25">
      <c r="A9" s="11"/>
      <c r="B9" s="102" t="s">
        <v>112</v>
      </c>
      <c r="C9" s="120"/>
      <c r="D9" s="102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0" t="s">
        <v>59</v>
      </c>
      <c r="C12" s="81"/>
      <c r="D12" s="82"/>
      <c r="E12" s="11"/>
    </row>
    <row r="13" spans="1:5" ht="26.25" customHeight="1" x14ac:dyDescent="0.25">
      <c r="A13" s="11"/>
      <c r="B13" s="102" t="s">
        <v>140</v>
      </c>
      <c r="C13" s="120"/>
      <c r="D13" s="102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97">
        <f>C11+C15</f>
        <v>0</v>
      </c>
      <c r="D16" s="98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GzRoo9N+HjQypBarB2BrxumtPsiaD8Rq1RoNRKvfiIBhZK0+RUJfVrfR38P1w5HpbXX4uwBhAZVmABta9kq+gA==" saltValue="ql7F77JevBb3GIiSGMGtVQ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21" t="s">
        <v>63</v>
      </c>
      <c r="C9" s="122" t="s">
        <v>65</v>
      </c>
      <c r="D9" s="123"/>
      <c r="E9" s="122" t="s">
        <v>64</v>
      </c>
      <c r="F9" s="123"/>
      <c r="G9" s="122" t="s">
        <v>66</v>
      </c>
      <c r="H9" s="123"/>
      <c r="I9" s="11"/>
    </row>
    <row r="10" spans="1:9" ht="15" customHeight="1" x14ac:dyDescent="0.25">
      <c r="A10" s="11"/>
      <c r="B10" s="117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97">
        <f>SUM(C10:C10)</f>
        <v>0</v>
      </c>
      <c r="D11" s="97" t="s">
        <v>68</v>
      </c>
      <c r="E11" s="97">
        <f>SUM(E10:E10)</f>
        <v>0</v>
      </c>
      <c r="F11" s="97" t="s">
        <v>68</v>
      </c>
      <c r="G11" s="97">
        <f>SUM(G10:G10)</f>
        <v>0</v>
      </c>
      <c r="H11" s="98" t="s">
        <v>31</v>
      </c>
      <c r="I11" s="11"/>
    </row>
    <row r="12" spans="1:9" ht="15" customHeight="1" x14ac:dyDescent="0.25">
      <c r="A12" s="11"/>
      <c r="B12" s="25" t="s">
        <v>115</v>
      </c>
      <c r="C12" s="97">
        <f>C11*(1+'8. Nøgletal'!C9)</f>
        <v>0</v>
      </c>
      <c r="D12" s="97" t="s">
        <v>68</v>
      </c>
      <c r="E12" s="97">
        <f>E11*(1+'8. Nøgletal'!C9)</f>
        <v>0</v>
      </c>
      <c r="F12" s="97" t="s">
        <v>68</v>
      </c>
      <c r="G12" s="97">
        <f>G11*(1+'8. Nøgletal'!C9)</f>
        <v>0</v>
      </c>
      <c r="H12" s="98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L5vI9ncueGTMDXzY3o2Et8Hywj6XMIakiUszXH4CNN7HK5jNKoe+Qkgm1YxcJFxrzjHOl/xzN1NEB4g5gEhk4g==" saltValue="ZD4njKJQcrBU9jbwu8I+/g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116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71</v>
      </c>
      <c r="C9" s="125" t="s">
        <v>53</v>
      </c>
      <c r="D9" s="126"/>
      <c r="E9" s="125" t="s">
        <v>54</v>
      </c>
      <c r="F9" s="126"/>
      <c r="G9" s="11"/>
    </row>
    <row r="10" spans="1:7" ht="15" customHeight="1" x14ac:dyDescent="0.25">
      <c r="A10" s="11"/>
      <c r="B10" s="127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97">
        <f>SUM(C10:C10)</f>
        <v>0</v>
      </c>
      <c r="D11" s="98" t="s">
        <v>31</v>
      </c>
      <c r="E11" s="97">
        <f>SUM(E10:E10)</f>
        <v>0</v>
      </c>
      <c r="F11" s="98" t="s">
        <v>31</v>
      </c>
      <c r="G11" s="11"/>
    </row>
    <row r="12" spans="1:7" ht="15" customHeight="1" x14ac:dyDescent="0.25">
      <c r="A12" s="11"/>
      <c r="B12" s="25" t="s">
        <v>117</v>
      </c>
      <c r="C12" s="97">
        <f>C11*(1+'8. Nøgletal'!C9)</f>
        <v>0</v>
      </c>
      <c r="D12" s="98" t="s">
        <v>31</v>
      </c>
      <c r="E12" s="97">
        <f>E11*(1+'8. Nøgletal'!C9)</f>
        <v>0</v>
      </c>
      <c r="F12" s="98" t="s">
        <v>31</v>
      </c>
      <c r="G12" s="87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6"/>
      <c r="C14" s="116"/>
      <c r="D14" s="116"/>
      <c r="E14" s="116"/>
      <c r="F14" s="116"/>
      <c r="G14" s="11"/>
    </row>
  </sheetData>
  <sheetProtection algorithmName="SHA-512" hashValue="BOMH58DQVGvEXmJTkCgNWUuA+myoNvT/3mJjzSQYJDICrvaHCaBD9tramYRud90LgzoupTl1xJgFMmsoZfFCvA==" saltValue="6jrdWfFtB/JwKVDIK3Lv4g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0" t="s">
        <v>26</v>
      </c>
      <c r="C8" s="81"/>
      <c r="D8" s="81"/>
      <c r="E8" s="81"/>
      <c r="F8" s="82"/>
      <c r="G8" s="11"/>
    </row>
    <row r="9" spans="1:7" ht="15" customHeight="1" x14ac:dyDescent="0.25">
      <c r="A9" s="11"/>
      <c r="B9" s="124" t="s">
        <v>75</v>
      </c>
      <c r="C9" s="128" t="s">
        <v>53</v>
      </c>
      <c r="D9" s="114"/>
      <c r="E9" s="128" t="s">
        <v>54</v>
      </c>
      <c r="F9" s="114"/>
      <c r="G9" s="11"/>
    </row>
    <row r="10" spans="1:7" ht="26.25" customHeight="1" x14ac:dyDescent="0.25">
      <c r="A10" s="11"/>
      <c r="B10" s="129" t="s">
        <v>133</v>
      </c>
      <c r="C10" s="103"/>
      <c r="D10" s="104" t="s">
        <v>31</v>
      </c>
      <c r="E10" s="103"/>
      <c r="F10" s="104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QFdbZMFMTNaWG3ZgQIJboKYqP2q5ZaPU9YWKZR8UkXzAcpIQBsROhB7j/mYslIAg3j+8S1fpdFRVUvnF6rup7Q==" saltValue="bSlP0U1w4o2PzM/luuPRe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6.6299999999999998E-2</v>
      </c>
      <c r="D9" s="22"/>
    </row>
    <row r="10" spans="1:4" ht="15" customHeight="1" x14ac:dyDescent="0.25">
      <c r="A10" s="11"/>
      <c r="B10" s="133" t="s">
        <v>119</v>
      </c>
      <c r="C10" s="4">
        <v>1.29E-2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79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79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1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79"/>
      <c r="C21" s="11"/>
      <c r="D21" s="11"/>
    </row>
    <row r="22" spans="1:4" ht="15" customHeight="1" x14ac:dyDescent="0.25">
      <c r="A22" s="11"/>
      <c r="B22" s="80" t="s">
        <v>35</v>
      </c>
      <c r="C22" s="82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5.5280027115800299E-3</v>
      </c>
      <c r="D24" s="22"/>
    </row>
    <row r="25" spans="1:4" ht="15" customHeight="1" x14ac:dyDescent="0.25">
      <c r="A25" s="11"/>
      <c r="B25" s="80"/>
      <c r="C25" s="82"/>
      <c r="D25" s="11"/>
    </row>
    <row r="26" spans="1:4" ht="15" customHeight="1" x14ac:dyDescent="0.25">
      <c r="A26" s="11"/>
      <c r="B26" s="79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kQhvYGLJpk3SsfanYRhsC6JRK10KXUT4fu/yliTyh1wmkBga8lEE39xdAdEXdSaJCEiAS4TbO1Wm3mAZhdo3tQ==" saltValue="88iZeC2o6tknmzMsky2E4A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PG10Tillæg_ØR_Tabel_SletSpild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2026-10-01T11:53:22Z</dcterms:modified>
</cp:coreProperties>
</file>