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ildbjerg Vand AS (V210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C14" i="7"/>
  <c r="E10" i="2" l="1"/>
  <c r="E14" i="6"/>
  <c r="C11" i="12" l="1"/>
  <c r="C12" i="12" s="1"/>
  <c r="C15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<sst xmlns="http://schemas.openxmlformats.org/spreadsheetml/2006/main" count="405" uniqueCount="154">
  <si>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</si>
  <si>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</si>
  <si>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</si>
  <si>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</si>
  <si>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</si>
  <si>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</si>
  <si>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</si>
  <si>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</si>
  <si>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</si>
  <si>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</si>
  <si>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</si>
  <si>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</si>
  <si>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</si>
  <si>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</si>
  <si>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</si>
  <si>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</si>
  <si>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</si>
  <si>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</si>
  <si>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</si>
  <si>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</si>
  <si>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</si>
  <si>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</si>
  <si>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</si>
  <si>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</si>
  <si>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</si>
  <si>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</si>
  <si>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</si>
  <si>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</si>
  <si>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</si>
  <si>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</si>
  <si>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</si>
  <si>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</si>
  <si>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</si>
  <si>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</si>
  <si>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</si>
  <si>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</si>
  <si>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</si>
  <si>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</si>
  <si>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</si>
  <si>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</si>
  <si>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</si>
  <si>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</si>
  <si>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</si>
  <si>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</si>
  <si>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</si>
  <si>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</si>
  <si>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</si>
  <si>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</si>
  <si>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</si>
  <si>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</si>
  <si>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</si>
  <si>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</si>
  <si>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</si>
  <si>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</si>
  <si>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</si>
  <si>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</si>
  <si>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</si>
  <si>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</si>
  <si>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</si>
  <si>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</si>
  <si>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</si>
  <si>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</si>
  <si>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</si>
  <si>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</si>
  <si>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</si>
  <si>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</si>
  <si>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</si>
  <si>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</si>
  <si>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</si>
  <si>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</si>
  <si>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</si>
  <si>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</si>
  <si>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</si>
  <si>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</si>
  <si>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</si>
  <si>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</si>
  <si>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</si>
  <si>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</si>
  <si>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</si>
  <si>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</si>
  <si>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</si>
  <si>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</si>
  <si>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</si>
  <si>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</si>
  <si>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</si>
  <si>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</si>
  <si>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</si>
  <si>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</si>
  <si>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</si>
  <si>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</si>
  <si>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</si>
  <si>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</si>
  <si>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</si>
  <si>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</si>
  <si>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</si>
  <si>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</si>
  <si>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</si>
  <si>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</si>
  <si>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</si>
  <si>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</si>
  <si>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</si>
  <si>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</si>
  <si>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</si>
  <si>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</si>
  <si>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</si>
  <si>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</si>
  <si>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</si>
  <si>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</si>
  <si>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</si>
  <si>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</si>
  <si>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</si>
  <si>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</si>
  <si>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</si>
  <si>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</si>
  <si>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</si>
  <si>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</si>
  <si>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</si>
  <si>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</si>
  <si>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</si>
  <si>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</si>
  <si>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</si>
  <si>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</si>
  <si>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</si>
  <si>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</si>
  <si>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</si>
  <si>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</si>
  <si>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</si>
  <si>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</si>
  <si>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</si>
  <si>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</si>
  <si>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Afgift for ledningsført vand</t>
  </si>
  <si>
    <t>Afgift til Forsyningssekretariatet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</si>
  <si>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</si>
  <si>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</si>
  <si>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</si>
  <si>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</si>
  <si>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</si>
  <si>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</si>
  <si>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</si>
  <si>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</si>
  <si>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</si>
  <si>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</si>
  <si>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</si>
  <si>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</si>
  <si>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</si>
  <si>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</si>
  <si>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</si>
  <si>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</si>
  <si>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</si>
  <si>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</si>
  <si>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</si>
  <si>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</si>
  <si>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Ingen engangstillæg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</si>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</sst>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9LkE221D26CD8k1oOSp8lHmGjntz2/ItLjRJZtkvcRdPEypkEFpaS4+pJ734Q8HMIc1ijIBanYZLuxJwQGnIA==" saltValue="9J/f2yjzTk8K7hMQRdI1uw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4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PKVsmlu0iTTBAzYFm8lyK7ufswTOQEAdR2IR65xliqxGoEZWxnhoxBejv1zYvHheA8H9pcCqGqtVnhXuLPhCeg==" saltValue="2lp2oB5fTUAULynKrL0y9w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152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45">
      <c r="A17" s="1"/>
      <c r="B17" s="20" t="s">
        <v>152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45">
      <c r="A24" s="1"/>
      <c r="B24" s="20" t="s">
        <v>152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45">
      <c r="A31" s="1"/>
      <c r="B31" s="20" t="s">
        <v>152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O9xOtWbF58H+NsQeh2h6gnBZRNwUmzqHVtVxIEtr5PhLsq1OhkafhWGj0VcNgz4RedO36UzSPDCQvM3auXuvbA==" saltValue="VwSMH5SfiaL1P0TQhp38Ag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7D5WiklrzXSKPgSIAEljMm7E0gbHH3oBEKLaNXl0baBBhozn4RrpNPjNzC2gmK5LH2rZsbdsIfipYFrlRTFMWw==" saltValue="YRhQXtcUAYyGxYsTAk4w5Q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45">
      <c r="A10" s="1"/>
      <c r="B10" s="20" t="s">
        <v>134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45">
      <c r="A16" s="1"/>
      <c r="B16" s="20" t="s">
        <v>134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45">
      <c r="A22" s="1"/>
      <c r="B22" s="20" t="s">
        <v>134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45">
      <c r="A28" s="1"/>
      <c r="B28" s="20" t="s">
        <v>134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w0dDoXZ6WUENnkxNF1GIIvEJaXTD6M9KpPVAg/swUdenBc7ExLGV8ORIS/8kNmUrT2/1CyLvm2uqsJOybVsZSA==" saltValue="lvTPwppqDIl3qiM0/pu3Iw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4" t="s">
        <v>14</v>
      </c>
      <c r="C8" s="55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4"/>
      <c r="C15" s="55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4" t="s">
        <v>54</v>
      </c>
      <c r="C18" s="55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MEoLsAOyeXCnZBkjxxOyp2TYLzByEztbNdrrk2CyRrZsjqIOo8iG0ojSbpHPiObF/Uxwmd4XVHns+oxz5+fcpw==" saltValue="u7FDLJDfHD34z6NmYfoiPw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37" t="s">
        <v>24</v>
      </c>
      <c r="C9" s="37"/>
      <c r="D9" s="37"/>
      <c r="E9" s="7">
        <f>'Fane 3. Omkostninger i ØR2021'!E16</f>
        <v>5156408.1924441634</v>
      </c>
      <c r="F9" s="37" t="s">
        <v>3</v>
      </c>
      <c r="G9" s="1"/>
    </row>
    <row r="10" spans="1:7" ht="17.100000000000001" customHeight="1" x14ac:dyDescent="0.45">
      <c r="A10" s="1"/>
      <c r="B10" s="33" t="s">
        <v>121</v>
      </c>
      <c r="C10" s="37"/>
      <c r="D10" s="37"/>
      <c r="E10" s="7">
        <f>'Fane 3. Omkostninger i ØR2021'!E13*(1-'Fane 10. Nøgletal'!C19)*(1+'Fane 10. Nøgletal'!C13)</f>
        <v>0</v>
      </c>
      <c r="F10" s="37" t="s">
        <v>3</v>
      </c>
      <c r="G10" s="1"/>
    </row>
    <row r="11" spans="1:7" ht="17.100000000000001" customHeight="1" x14ac:dyDescent="0.45">
      <c r="A11" s="1"/>
      <c r="B11" s="29" t="s">
        <v>60</v>
      </c>
      <c r="C11" s="37"/>
      <c r="D11" s="37"/>
      <c r="E11" s="7">
        <f>'Fane 7.1. Varige tillæg'!C12+'Fane 7.1. Varige tillæg'!E12</f>
        <v>0</v>
      </c>
      <c r="F11" s="37" t="s">
        <v>3</v>
      </c>
      <c r="G11" s="1"/>
    </row>
    <row r="12" spans="1:7" ht="17.100000000000001" customHeight="1" x14ac:dyDescent="0.45">
      <c r="A12" s="1"/>
      <c r="B12" s="29" t="s">
        <v>62</v>
      </c>
      <c r="C12" s="37"/>
      <c r="D12" s="37"/>
      <c r="E12" s="8">
        <f>-('Fane 9. Bortfald'!C12+'Fane 9. Bortfald'!E12)</f>
        <v>0</v>
      </c>
      <c r="F12" s="37" t="s">
        <v>3</v>
      </c>
      <c r="G12" s="1"/>
    </row>
    <row r="13" spans="1:7" ht="17.100000000000001" customHeight="1" x14ac:dyDescent="0.45">
      <c r="A13" s="1"/>
      <c r="B13" s="29" t="s">
        <v>65</v>
      </c>
      <c r="C13" s="37"/>
      <c r="D13" s="37"/>
      <c r="E13" s="8">
        <f>'Fane 8. Tilknyttet virksomhed'!C12+'Fane 8. Tilknyttet virksomhed'!E12</f>
        <v>0</v>
      </c>
      <c r="F13" s="37" t="s">
        <v>3</v>
      </c>
      <c r="G13" s="1"/>
    </row>
    <row r="14" spans="1:7" ht="17.100000000000001" customHeight="1" x14ac:dyDescent="0.45">
      <c r="A14" s="1"/>
      <c r="B14" s="29" t="s">
        <v>18</v>
      </c>
      <c r="C14" s="37"/>
      <c r="D14" s="37"/>
      <c r="E14" s="8">
        <f>E9*'Fane 10. Nøgletal'!C13+SUM(E11:E13)*'Fane 10. Nøgletal'!C14</f>
        <v>62908.179947818797</v>
      </c>
      <c r="F14" s="37" t="s">
        <v>3</v>
      </c>
      <c r="G14" s="1"/>
    </row>
    <row r="15" spans="1:7" ht="17.100000000000001" customHeight="1" x14ac:dyDescent="0.45">
      <c r="A15" s="1"/>
      <c r="B15" s="29" t="s">
        <v>54</v>
      </c>
      <c r="C15" s="37"/>
      <c r="D15" s="37"/>
      <c r="E15" s="8">
        <f>-SUM(E9,E11:E14)*'Fane 10. Nøgletal'!C19</f>
        <v>-88728.378330663705</v>
      </c>
      <c r="F15" s="37" t="s">
        <v>3</v>
      </c>
      <c r="G15" s="1"/>
    </row>
    <row r="16" spans="1:7" ht="15" customHeight="1" x14ac:dyDescent="0.45">
      <c r="A16" s="1"/>
      <c r="B16" s="51" t="s">
        <v>20</v>
      </c>
      <c r="C16" s="39"/>
      <c r="D16" s="39"/>
      <c r="E16" s="9">
        <f>SUM(E9,E11:E15)</f>
        <v>5130587.9940613182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omk.'!C15</f>
        <v>3836824.2402071403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37"/>
      <c r="D20" s="37"/>
      <c r="E20" s="8">
        <f>'Fane 7.2. Engangstillæg'!C13</f>
        <v>0</v>
      </c>
      <c r="F20" s="37" t="s">
        <v>3</v>
      </c>
      <c r="G20" s="1"/>
    </row>
    <row r="21" spans="1:7" x14ac:dyDescent="0.45">
      <c r="A21" s="1"/>
      <c r="B21" s="29" t="s">
        <v>40</v>
      </c>
      <c r="C21" s="37"/>
      <c r="D21" s="37"/>
      <c r="E21" s="8">
        <f>'Fane 7.2. Engangstillæg'!E13</f>
        <v>0</v>
      </c>
      <c r="F21" s="37" t="s">
        <v>3</v>
      </c>
      <c r="G21" s="1"/>
    </row>
    <row r="22" spans="1:7" ht="15" customHeight="1" x14ac:dyDescent="0.45">
      <c r="A22" s="1"/>
      <c r="B22" s="51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126429.50852705765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45">
      <c r="A26" s="1"/>
      <c r="B26" s="40" t="s">
        <v>148</v>
      </c>
      <c r="C26" s="40"/>
      <c r="D26" s="40"/>
      <c r="E26" s="40"/>
      <c r="F26" s="40"/>
      <c r="G26" s="1"/>
    </row>
    <row r="27" spans="1:7" x14ac:dyDescent="0.45">
      <c r="A27" s="1"/>
      <c r="B27" s="41" t="s">
        <v>149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9093841.7427955158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bocXp/YvQjL+1NtJmwCP1PQTjeNvgWOCXvxkdHBZH1XcBEJ/pmnKl4Jm9J8XCDy+inPhiMuxT/qOgbEO7cc6Sw==" saltValue="qu0vk/+uE0j9etugQMIjiw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37" t="s">
        <v>66</v>
      </c>
      <c r="C9" s="37"/>
      <c r="D9" s="37"/>
      <c r="E9" s="7">
        <f>'Fane 2.1. Økonomisk ramme 2022'!E16</f>
        <v>5130587.9940613182</v>
      </c>
      <c r="F9" s="37" t="s">
        <v>3</v>
      </c>
      <c r="G9" s="1"/>
    </row>
    <row r="10" spans="1:7" ht="15" customHeight="1" x14ac:dyDescent="0.45">
      <c r="A10" s="1"/>
      <c r="B10" s="29" t="s">
        <v>62</v>
      </c>
      <c r="C10" s="37"/>
      <c r="D10" s="37"/>
      <c r="E10" s="7">
        <f>-('Fane 9. Bortfald'!C18+'Fane 9. Bortfald'!E18)</f>
        <v>0</v>
      </c>
      <c r="F10" s="37" t="s">
        <v>3</v>
      </c>
      <c r="G10" s="1"/>
    </row>
    <row r="11" spans="1:7" ht="15" customHeight="1" x14ac:dyDescent="0.45">
      <c r="A11" s="1"/>
      <c r="B11" s="38" t="s">
        <v>18</v>
      </c>
      <c r="C11" s="37"/>
      <c r="D11" s="37"/>
      <c r="E11" s="8">
        <f>SUM(E9:E10)*'Fane 10. Nøgletal'!C14</f>
        <v>16930.94038040235</v>
      </c>
      <c r="F11" s="37" t="s">
        <v>3</v>
      </c>
      <c r="G11" s="1"/>
    </row>
    <row r="12" spans="1:7" ht="15" customHeight="1" x14ac:dyDescent="0.45">
      <c r="A12" s="1"/>
      <c r="B12" s="38" t="s">
        <v>54</v>
      </c>
      <c r="C12" s="37"/>
      <c r="D12" s="37"/>
      <c r="E12" s="8">
        <f>-SUM(E9:E11)*'Fane 10. Nøgletal'!C19</f>
        <v>-87507.821885509242</v>
      </c>
      <c r="F12" s="37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5060011.1125562107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omk.'!C15*(1+'Fane 10. Nøgletal'!C14)</f>
        <v>3849485.7601998243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37"/>
      <c r="D17" s="37"/>
      <c r="E17" s="8">
        <f>'Fane 7.2. Engangstillæg'!C20</f>
        <v>0</v>
      </c>
      <c r="F17" s="37" t="s">
        <v>3</v>
      </c>
      <c r="G17" s="1"/>
    </row>
    <row r="18" spans="1:7" ht="15" customHeight="1" x14ac:dyDescent="0.45">
      <c r="A18" s="1"/>
      <c r="B18" s="29" t="s">
        <v>40</v>
      </c>
      <c r="C18" s="37"/>
      <c r="D18" s="37"/>
      <c r="E18" s="8">
        <f>'Fane 7.2. Engangstillæg'!E20</f>
        <v>0</v>
      </c>
      <c r="F18" s="37" t="s">
        <v>3</v>
      </c>
      <c r="G18" s="1"/>
    </row>
    <row r="19" spans="1:7" ht="15" customHeight="1" x14ac:dyDescent="0.45">
      <c r="A19" s="1"/>
      <c r="B19" s="51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150</v>
      </c>
      <c r="C21" s="41"/>
      <c r="D21" s="41"/>
      <c r="E21" s="9">
        <f>'Fane 5. Kontrol af ØR2020'!E35</f>
        <v>0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8909496.8727560341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FlAc8wIS450eFkScY8jVbqgGT0tmxPc6dLUffVrlmCXsJIq9/bfWLMEM6pYo8YqqL+pj+FUrWsyDhZrPfA5DMQ==" saltValue="PLOaX56g3i09J5ZbB/Cem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67</v>
      </c>
      <c r="C8" s="37"/>
      <c r="D8" s="37"/>
      <c r="E8" s="7">
        <f>'Fane 2.2. Økonomisk ramme 2023'!E13</f>
        <v>5060011.1125562107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Bortfald'!C24+'Fane 9. Bortfald'!E24)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16698.036671435497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-86304.055536869986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4990405.0936907763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omk.'!C15*(1+'Fane 10. Nøgletal'!C14)^2</f>
        <v>3862189.0632084841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Engangstillæg'!C27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Engangstillæg'!E27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8852594.1568992604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eMxGTiHdvIwxZQohVg7kcstFYq+jTbZeRODZqlmKcYlAcvFCrECscry+5TL6u1kbY2TCZKADTZ5wMo6qNkOqdQ==" saltValue="PX2CPYYsgzaK+OMlAKUJH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103</v>
      </c>
      <c r="C8" s="37"/>
      <c r="D8" s="37"/>
      <c r="E8" s="7">
        <f>'Fane 2.3. Økonomisk ramme 2024'!E12</f>
        <v>4990405.0936907763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Bortfald'!C30+'Fane 9. Bortfald'!E30)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16468.33680917956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-85116.848318499251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4921756.5821814565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omk.'!C15*(1+'Fane 10. Nøgletal'!C14)^3</f>
        <v>3874934.2871170724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Engangstillæg'!C34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Engangstillæg'!E34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8796690.8692985289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eDTVIk5JaaTzWcCeqqCavTkXyXRjYcoqhjhQBhfhp/3RRNGNx6hvebQPYkTZSF8LbfuiN83dleNgUypaDSavqw==" saltValue="Y9Yp6qFGnK1tuc/0795MT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87" t="s">
        <v>23</v>
      </c>
      <c r="C9" s="87"/>
      <c r="D9" s="87"/>
      <c r="E9" s="7">
        <v>5201315.4515571687</v>
      </c>
      <c r="F9" s="37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-18957.117993518284</v>
      </c>
      <c r="F10" s="37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0</v>
      </c>
      <c r="F11" s="37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37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37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63224.771669476533</v>
      </c>
      <c r="F14" s="37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-89174.912788963149</v>
      </c>
      <c r="F15" s="37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5156408.1924441634</v>
      </c>
      <c r="F16" s="41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0"/>
      <c r="F17" s="40"/>
      <c r="G17" s="1"/>
    </row>
    <row r="18" spans="1:7" x14ac:dyDescent="0.45">
      <c r="A18" s="1"/>
      <c r="B18" s="79" t="s">
        <v>12</v>
      </c>
      <c r="C18" s="79"/>
      <c r="D18" s="79"/>
      <c r="E18" s="9">
        <v>3783454.9809008399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0" t="s">
        <v>39</v>
      </c>
      <c r="C20" s="81"/>
      <c r="D20" s="82"/>
      <c r="E20" s="35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5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126429.50852705765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v>0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9066292.6818720605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6PpgKeb0b3/eq1lVkMDMaihA6OC1v8TV3QlA/FmJv8hsQRnmEFhg0zU3HUcYYQo1ou+qLXZrl+0osYFXc2G3mA==" saltValue="UdfwTU8/NLPagB0SZHrsG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ht="15" customHeight="1" x14ac:dyDescent="0.45">
      <c r="A10" s="1"/>
      <c r="B10" s="28" t="s">
        <v>130</v>
      </c>
      <c r="C10" s="8">
        <v>3722459</v>
      </c>
      <c r="D10" s="12" t="s">
        <v>3</v>
      </c>
      <c r="E10" s="1"/>
      <c r="F10" s="1"/>
    </row>
    <row r="11" spans="1:6" x14ac:dyDescent="0.45">
      <c r="A11" s="1"/>
      <c r="B11" s="28" t="s">
        <v>131</v>
      </c>
      <c r="C11" s="8">
        <v>12313</v>
      </c>
      <c r="D11" s="12" t="s">
        <v>3</v>
      </c>
      <c r="E11" s="1"/>
      <c r="F11" s="1"/>
    </row>
    <row r="12" spans="1:6" x14ac:dyDescent="0.45">
      <c r="A12" s="1"/>
      <c r="B12" s="28" t="s">
        <v>132</v>
      </c>
      <c r="C12" s="8">
        <v>3522</v>
      </c>
      <c r="D12" s="12" t="s">
        <v>3</v>
      </c>
      <c r="E12" s="1"/>
      <c r="F12" s="1"/>
    </row>
    <row r="13" spans="1:6" x14ac:dyDescent="0.45">
      <c r="A13" s="1"/>
      <c r="B13" s="28" t="s">
        <v>133</v>
      </c>
      <c r="C13" s="8">
        <v>73332</v>
      </c>
      <c r="D13" s="12" t="s">
        <v>3</v>
      </c>
      <c r="E13" s="1"/>
      <c r="F13" s="1"/>
    </row>
    <row r="14" spans="1:6" x14ac:dyDescent="0.45">
      <c r="A14" s="1"/>
      <c r="B14" s="54" t="s">
        <v>108</v>
      </c>
      <c r="C14" s="10">
        <f>SUM(C10:C13)</f>
        <v>3811626</v>
      </c>
      <c r="D14" s="11" t="s">
        <v>3</v>
      </c>
      <c r="E14" s="1"/>
      <c r="F14" s="1"/>
    </row>
    <row r="15" spans="1:6" x14ac:dyDescent="0.45">
      <c r="A15" s="1"/>
      <c r="B15" s="54" t="s">
        <v>109</v>
      </c>
      <c r="C15" s="10">
        <f>C14*(1+'Fane 10. Nøgletal'!C14)^2</f>
        <v>3836824.2402071403</v>
      </c>
      <c r="D15" s="11" t="s">
        <v>3</v>
      </c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4"/>
      <c r="C17" s="13"/>
      <c r="D17" s="13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na3E7zKEreywFgGU6HCO3R7F0Q9DgGtcJTzWvrmJN9SNy7OYz2fd2oJF8i50UTDJNwKU9SecpTl0+kwxsyk0sw==" saltValue="dIZbI3cONTzqzEBC759lJ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153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36"/>
      <c r="C5" s="36"/>
      <c r="D5" s="36"/>
      <c r="E5" s="36"/>
      <c r="F5" s="36"/>
      <c r="G5" s="1"/>
    </row>
    <row r="6" spans="1:7" ht="15" customHeight="1" x14ac:dyDescent="0.45">
      <c r="A6" s="1"/>
      <c r="B6" s="36"/>
      <c r="C6" s="36"/>
      <c r="D6" s="36"/>
      <c r="E6" s="36"/>
      <c r="F6" s="36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135</v>
      </c>
      <c r="C8" s="89"/>
      <c r="D8" s="89"/>
      <c r="E8" s="89"/>
      <c r="F8" s="90"/>
      <c r="G8" s="1"/>
    </row>
    <row r="9" spans="1:7" x14ac:dyDescent="0.45">
      <c r="A9" s="1"/>
      <c r="B9" s="98" t="s">
        <v>136</v>
      </c>
      <c r="C9" s="99"/>
      <c r="D9" s="100"/>
      <c r="E9" s="8">
        <v>2046508.0320458729</v>
      </c>
      <c r="F9" s="12" t="s">
        <v>3</v>
      </c>
      <c r="G9" s="1"/>
    </row>
    <row r="10" spans="1:7" x14ac:dyDescent="0.45">
      <c r="A10" s="1"/>
      <c r="B10" s="98" t="s">
        <v>137</v>
      </c>
      <c r="C10" s="99"/>
      <c r="D10" s="100"/>
      <c r="E10" s="8">
        <v>972910.56682388857</v>
      </c>
      <c r="F10" s="12" t="s">
        <v>3</v>
      </c>
      <c r="G10" s="1"/>
    </row>
    <row r="11" spans="1:7" x14ac:dyDescent="0.45">
      <c r="A11" s="1"/>
      <c r="B11" s="98" t="s">
        <v>138</v>
      </c>
      <c r="C11" s="99"/>
      <c r="D11" s="100"/>
      <c r="E11" s="8">
        <v>1261500.6128941011</v>
      </c>
      <c r="F11" s="12" t="s">
        <v>3</v>
      </c>
      <c r="G11" s="1"/>
    </row>
    <row r="12" spans="1:7" x14ac:dyDescent="0.45">
      <c r="A12" s="1"/>
      <c r="B12" s="54"/>
      <c r="C12" s="22"/>
      <c r="D12" s="22"/>
      <c r="E12" s="22"/>
      <c r="F12" s="55"/>
      <c r="G12" s="1"/>
    </row>
    <row r="13" spans="1:7" ht="51.75" customHeight="1" x14ac:dyDescent="0.45">
      <c r="A13" s="1"/>
      <c r="B13" s="101" t="s">
        <v>139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140</v>
      </c>
      <c r="C15" s="89"/>
      <c r="D15" s="89"/>
      <c r="E15" s="89"/>
      <c r="F15" s="90"/>
      <c r="G15" s="1"/>
    </row>
    <row r="16" spans="1:7" x14ac:dyDescent="0.45">
      <c r="A16" s="1"/>
      <c r="B16" s="98" t="s">
        <v>141</v>
      </c>
      <c r="C16" s="99"/>
      <c r="D16" s="100"/>
      <c r="E16" s="8">
        <v>0</v>
      </c>
      <c r="F16" s="12" t="s">
        <v>3</v>
      </c>
      <c r="G16" s="1"/>
    </row>
    <row r="17" spans="1:7" x14ac:dyDescent="0.45">
      <c r="A17" s="1"/>
      <c r="B17" s="98" t="s">
        <v>142</v>
      </c>
      <c r="C17" s="99"/>
      <c r="D17" s="100"/>
      <c r="E17" s="8">
        <v>0</v>
      </c>
      <c r="F17" s="12" t="s">
        <v>3</v>
      </c>
      <c r="G17" s="1"/>
    </row>
    <row r="18" spans="1:7" x14ac:dyDescent="0.45">
      <c r="A18" s="1"/>
      <c r="B18" s="54"/>
      <c r="C18" s="22"/>
      <c r="D18" s="22"/>
      <c r="E18" s="22"/>
      <c r="F18" s="55"/>
      <c r="G18" s="1"/>
    </row>
    <row r="19" spans="1:7" ht="29.25" customHeight="1" x14ac:dyDescent="0.45">
      <c r="A19" s="1"/>
      <c r="B19" s="101" t="s">
        <v>143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5" t="s">
        <v>122</v>
      </c>
      <c r="C21" s="46"/>
      <c r="D21" s="46"/>
      <c r="E21" s="46"/>
      <c r="F21" s="47"/>
      <c r="G21" s="1"/>
    </row>
    <row r="22" spans="1:7" x14ac:dyDescent="0.45">
      <c r="A22" s="1"/>
      <c r="B22" s="48" t="s">
        <v>123</v>
      </c>
      <c r="C22" s="49"/>
      <c r="D22" s="50"/>
      <c r="E22" s="8">
        <v>9128164.2508030199</v>
      </c>
      <c r="F22" s="12" t="s">
        <v>3</v>
      </c>
      <c r="G22" s="1"/>
    </row>
    <row r="23" spans="1:7" x14ac:dyDescent="0.45">
      <c r="A23" s="1"/>
      <c r="B23" s="48" t="s">
        <v>124</v>
      </c>
      <c r="C23" s="49"/>
      <c r="D23" s="50"/>
      <c r="E23" s="8">
        <v>7529261</v>
      </c>
      <c r="F23" s="12" t="s">
        <v>3</v>
      </c>
      <c r="G23" s="1"/>
    </row>
    <row r="24" spans="1:7" x14ac:dyDescent="0.45">
      <c r="A24" s="1"/>
      <c r="B24" s="48" t="s">
        <v>30</v>
      </c>
      <c r="C24" s="49"/>
      <c r="D24" s="50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1598903.2508030199</v>
      </c>
      <c r="F25" s="15" t="s">
        <v>3</v>
      </c>
      <c r="G25" s="1"/>
    </row>
    <row r="26" spans="1:7" x14ac:dyDescent="0.45">
      <c r="A26" s="1"/>
      <c r="B26" s="54"/>
      <c r="C26" s="22"/>
      <c r="D26" s="22"/>
      <c r="E26" s="22"/>
      <c r="F26" s="55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144</v>
      </c>
      <c r="C28" s="89"/>
      <c r="D28" s="89"/>
      <c r="E28" s="89"/>
      <c r="F28" s="90"/>
      <c r="G28" s="1"/>
    </row>
    <row r="29" spans="1:7" x14ac:dyDescent="0.45">
      <c r="A29" s="1"/>
      <c r="B29" s="83" t="s">
        <v>145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146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147</v>
      </c>
      <c r="C35" s="94"/>
      <c r="D35" s="94"/>
      <c r="E35" s="9">
        <f>E33/E34</f>
        <v>0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JAw66CX9Du/UPEF6eX+ggXY4dxwrKhTLnjqlBNkYTdoYACcf7sSrHroEe7tj9sG9aquwTMQj7TVqT0PF5G08Sg==" saltValue="dhbTG7jdJBprCnSTV3lkqw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3"/>
      <c r="I9" s="1"/>
    </row>
    <row r="10" spans="1:9" x14ac:dyDescent="0.45">
      <c r="A10" s="1"/>
      <c r="B10" s="56" t="s">
        <v>151</v>
      </c>
      <c r="C10" s="57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jzIkYG0AbLO6n6u01JgSnJ2K+UwbP8Y8vVksih6B4CF60OM7bJeRnzCtnu1f1qUXTL7oNC01vTsm/HuiofXTA==" saltValue="ABvYAk3k8ox8nJG9HRGppw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2021-09-08T21:17:21Z</dcterms:modified>
</cp:coreProperties>
</file>