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Guldborgsund Spildevand AS (S033)\ØR2027\"/>
    </mc:Choice>
  </mc:AlternateContent>
  <xr:revisionPtr revIDLastSave="0" documentId="13_ncr:1_{2EC0C927-0BCD-422C-ABFB-2B5FD696A638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10-tillæg'!$A$1:$E$27</definedName>
    <definedName name="BlåBlok_51">'5.1.a. § 10-tillæg'!$A$1:$G$23</definedName>
    <definedName name="BlåBlok_52">'5.2. Varige tillæg'!$A$1:$G$24</definedName>
    <definedName name="BlåBlok_53">'5.3. Engangstillæg'!$A$1:$G$22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Engangstillæg'!$B$8:$F$20</definedName>
    <definedName name="EngTillæg_Tabel_Værdi">'5.3. Engangstillæg'!$B$20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10-tillæg'!$B$9:$B$13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Drik">'5.1. § 10-tillæg'!$B$23:$D$23</definedName>
    <definedName name="PG10Tillæg_ØR_Tabel_Total">'5.1. § 10-tillæg'!$B$25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Engangstillæg'!$A$1:$G$22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C12" i="11" s="1"/>
  <c r="C19" i="3" s="1"/>
  <c r="E20" i="10"/>
  <c r="C20" i="10"/>
  <c r="E18" i="9"/>
  <c r="E19" i="9" s="1"/>
  <c r="C18" i="9"/>
  <c r="C20" i="9" s="1"/>
  <c r="E19" i="8"/>
  <c r="E18" i="8"/>
  <c r="E17" i="8"/>
  <c r="E16" i="8"/>
  <c r="E15" i="8"/>
  <c r="E14" i="8"/>
  <c r="E13" i="8"/>
  <c r="C13" i="7" s="1"/>
  <c r="E12" i="8"/>
  <c r="C12" i="7" s="1"/>
  <c r="E11" i="8"/>
  <c r="E10" i="8"/>
  <c r="C10" i="7" s="1"/>
  <c r="E9" i="8"/>
  <c r="C9" i="7" s="1"/>
  <c r="C25" i="7"/>
  <c r="C18" i="3" s="1"/>
  <c r="C16" i="6"/>
  <c r="C13" i="3" l="1"/>
  <c r="C16" i="12"/>
  <c r="C20" i="3" s="1"/>
  <c r="C12" i="3"/>
  <c r="C11" i="7"/>
  <c r="C20" i="7" s="1"/>
  <c r="C11" i="4" s="1"/>
  <c r="C12" i="4" s="1"/>
  <c r="C15" i="4" s="1"/>
  <c r="C19" i="4" s="1"/>
  <c r="C24" i="4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<sst xmlns="http://schemas.openxmlformats.org/spreadsheetml/2006/main" count="356" uniqueCount="162">
  <si>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</si>
  <si>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</si>
  <si>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</si>
  <si>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</si>
  <si>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</si>
  <si>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</si>
  <si>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</si>
  <si>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</si>
  <si>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</si>
  <si>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</si>
  <si>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</si>
  <si>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</si>
  <si>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</si>
  <si>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</si>
  <si>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</si>
  <si>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</si>
  <si>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</si>
  <si>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</si>
  <si>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</si>
  <si>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</si>
  <si>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</si>
  <si>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</si>
  <si>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</si>
  <si>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</si>
  <si>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</si>
  <si>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</si>
  <si>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</si>
  <si>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</si>
  <si>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</si>
  <si>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</si>
  <si>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</si>
  <si>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</si>
  <si>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</si>
  <si>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</si>
  <si>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</si>
  <si>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</si>
  <si>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</si>
  <si>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</si>
  <si>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</si>
  <si>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</si>
  <si>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</si>
  <si>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</si>
  <si>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</si>
  <si>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</si>
  <si>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</si>
  <si>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</si>
  <si>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</si>
  <si>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</si>
  <si>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</si>
  <si>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</si>
  <si>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</si>
  <si>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</si>
  <si>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</si>
  <si>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</si>
  <si>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</si>
  <si>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</si>
  <si>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</si>
  <si>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</si>
  <si>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</si>
  <si>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</si>
  <si>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</si>
  <si>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</si>
  <si>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</si>
  <si>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</si>
  <si>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</si>
  <si>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</si>
  <si>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</si>
  <si>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</si>
  <si>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</si>
  <si>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</si>
  <si>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</si>
  <si>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</si>
  <si>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</si>
  <si>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</si>
  <si>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</si>
  <si>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</si>
  <si>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</si>
  <si>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</si>
  <si>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</si>
  <si>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</si>
  <si>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</si>
  <si>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</si>
  <si>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</si>
  <si>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</si>
  <si>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</si>
  <si>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</si>
  <si>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</si>
  <si>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</si>
  <si>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</si>
  <si>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</si>
  <si>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</si>
  <si>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</si>
  <si>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</si>
  <si>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</si>
  <si>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</si>
  <si>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</si>
  <si>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</si>
  <si>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</si>
  <si>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</si>
  <si>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</si>
  <si>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</si>
  <si>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</si>
  <si>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</si>
  <si>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</si>
  <si>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</si>
  <si>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</si>
  <si>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</si>
  <si>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</si>
  <si>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</si>
  <si>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</si>
  <si>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</si>
  <si>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</si>
  <si>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</si>
  <si>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</si>
  <si>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</si>
  <si>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</si>
  <si>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</si>
  <si>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</si>
  <si>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</si>
  <si>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</si>
  <si>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</si>
  <si>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</si>
  <si>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</si>
  <si>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</si>
  <si>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</si>
  <si>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</si>
  <si>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</si>
  <si>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</si>
  <si>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</si>
  <si>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</si>
  <si>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</si>
  <si>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</si>
  <si>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</si>
  <si>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</si>
  <si>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</si>
  <si>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</si>
  <si>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</si>
  <si>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</si>
  <si>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Spildevandsafgift</t>
  </si>
  <si>
    <t>Afgift Vandsektortilsynet</t>
  </si>
  <si>
    <t>Køb af ydelser og produkter fra andre vandselskaber reguleret af vandsektorloven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</si>
  <si>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</si>
  <si>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</si>
  <si>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</si>
  <si>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</si>
  <si>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</si>
  <si>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</si>
  <si>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</si>
  <si>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</si>
  <si>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</si>
  <si>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Selskabsskat</t>
  </si>
  <si>
    <t>Erstatninger</t>
  </si>
  <si>
    <t>Gebyr til Miljøstyrelsen</t>
  </si>
  <si>
    <t>Solceller</t>
  </si>
  <si>
    <t>Særbidrag</t>
  </si>
  <si>
    <t>Kloakering i det åbne land</t>
  </si>
  <si>
    <t>Nye Kunder</t>
  </si>
  <si>
    <t>Kloakering Elkenøre, Sildestrup</t>
  </si>
  <si>
    <t>Myndighedsbehandling</t>
  </si>
  <si>
    <t>NIS2</t>
  </si>
  <si>
    <t>Systofte Skovby - Fejltilslutninger</t>
  </si>
  <si>
    <t>Periodevise driftsomkostninger - bassinopr.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</si>
</sst>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16" fillId="4" borderId="1" xfId="0" applyFont="1" applyFill="1" applyBorder="1" applyAlignment="1" applyProtection="1">
      <alignment horizontal="left" wrapText="1"/>
    </xf>
    <xf numFmtId="1" fontId="16" fillId="4" borderId="1" xfId="0" quotePrefix="1" applyNumberFormat="1" applyFont="1" applyFill="1" applyBorder="1" applyProtection="1"/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5703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qF4nt4mC4r+PgM17j9Z5pDjHPwu/jHq2A/Lno51xAOCl66/cxmLfLBFWyHAgT1G5GUwUQ7n8BmlPDy6P5PZAXg==" saltValue="sFilvQWaMTmMX3o9UmqsFg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0" t="s">
        <v>108</v>
      </c>
      <c r="C8" s="81"/>
      <c r="D8" s="82"/>
      <c r="E8" s="11"/>
    </row>
    <row r="9" spans="1:5" ht="15" customHeight="1" x14ac:dyDescent="0.25">
      <c r="A9" s="11"/>
      <c r="B9" s="114" t="s">
        <v>109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110</v>
      </c>
      <c r="C12" s="97">
        <f>SUM(C9:C11)*(1+'8. Nøgletal'!C9)*(1+'8. Nøgletal'!C10)</f>
        <v>0</v>
      </c>
      <c r="D12" s="98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QSD+JxhcwVahMoE9sHMuLs3DPqMSBV5TYgv6RWvjbNRru+SYZBOQoJ+Xft0Rym9DLRNtzZomEyGlJ67UF00GpQ==" saltValue="g8j03IFzgQszx0iLwjXIog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111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0" t="s">
        <v>57</v>
      </c>
      <c r="C8" s="81"/>
      <c r="D8" s="82"/>
      <c r="E8" s="11"/>
    </row>
    <row r="9" spans="1:5" ht="26.25" x14ac:dyDescent="0.25">
      <c r="A9" s="11"/>
      <c r="B9" s="117" t="s">
        <v>112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113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0" t="s">
        <v>59</v>
      </c>
      <c r="C12" s="81"/>
      <c r="D12" s="82"/>
      <c r="E12" s="11"/>
    </row>
    <row r="13" spans="1:5" ht="26.25" customHeight="1" x14ac:dyDescent="0.25">
      <c r="A13" s="11"/>
      <c r="B13" s="117" t="s">
        <v>142</v>
      </c>
      <c r="C13" s="118"/>
      <c r="D13" s="117" t="s">
        <v>31</v>
      </c>
      <c r="E13" s="11"/>
    </row>
    <row r="14" spans="1:5" ht="14.25" customHeight="1" x14ac:dyDescent="0.25">
      <c r="A14" s="11"/>
      <c r="B14" s="44" t="s">
        <v>114</v>
      </c>
      <c r="C14" s="29"/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0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97">
        <f>C11+C15</f>
        <v>0</v>
      </c>
      <c r="D16" s="98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vxkOzR8gLpFV/p3wEtdYeIX7p+mEQKcxlMNZT3ckTRmJh3TtN5R2zM+6YvJbddD6QUkzdF+6gYNkb0mzXseEhA==" saltValue="BHMDnNO6AWbcAAK6Ejwht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97">
        <f>SUM(C10:C10)</f>
        <v>0</v>
      </c>
      <c r="D11" s="97" t="s">
        <v>68</v>
      </c>
      <c r="E11" s="97">
        <f>SUM(E10:E10)</f>
        <v>0</v>
      </c>
      <c r="F11" s="97" t="s">
        <v>68</v>
      </c>
      <c r="G11" s="97">
        <f>SUM(G10:G10)</f>
        <v>0</v>
      </c>
      <c r="H11" s="98" t="s">
        <v>31</v>
      </c>
      <c r="I11" s="11"/>
    </row>
    <row r="12" spans="1:9" ht="15" customHeight="1" x14ac:dyDescent="0.25">
      <c r="A12" s="11"/>
      <c r="B12" s="25" t="s">
        <v>115</v>
      </c>
      <c r="C12" s="97">
        <f>C11*(1+'8. Nøgletal'!C9)</f>
        <v>0</v>
      </c>
      <c r="D12" s="97" t="s">
        <v>68</v>
      </c>
      <c r="E12" s="97">
        <f>E11*(1+'8. Nøgletal'!C9)</f>
        <v>0</v>
      </c>
      <c r="F12" s="97" t="s">
        <v>68</v>
      </c>
      <c r="G12" s="97">
        <f>G11*(1+'8. Nøgletal'!C9)</f>
        <v>0</v>
      </c>
      <c r="H12" s="98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bbHjEk5RExzHjuu0FxcRWMdxVhXSjAagO5LfNEzFry3rpy37iNizgZ5FzR8DWKTdBVOO1/7w1vDXXOOeu7hqBA==" saltValue="3SavxkXQnKUk0UNEhzpp4Q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116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97">
        <f>SUM(C10:C10)</f>
        <v>0</v>
      </c>
      <c r="D11" s="98" t="s">
        <v>31</v>
      </c>
      <c r="E11" s="97">
        <f>SUM(E10:E10)</f>
        <v>0</v>
      </c>
      <c r="F11" s="98" t="s">
        <v>31</v>
      </c>
      <c r="G11" s="11"/>
    </row>
    <row r="12" spans="1:7" ht="15" customHeight="1" x14ac:dyDescent="0.25">
      <c r="A12" s="11"/>
      <c r="B12" s="25" t="s">
        <v>117</v>
      </c>
      <c r="C12" s="97">
        <f>C11*(1+'8. Nøgletal'!C9)</f>
        <v>0</v>
      </c>
      <c r="D12" s="98" t="s">
        <v>31</v>
      </c>
      <c r="E12" s="97">
        <f>E11*(1+'8. Nøgletal'!C9)</f>
        <v>0</v>
      </c>
      <c r="F12" s="98" t="s">
        <v>31</v>
      </c>
      <c r="G12" s="87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HikBXSn6mj5qXHKmzjjBA4glT+QKMEB/4rbi7KJMLmt87DOJtZ1YweVjwZo+fWzjcgasV8e2g0m+eC8m+81+BA==" saltValue="5CUYq2WnsvLu5OQrusFyfQ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26</v>
      </c>
      <c r="C8" s="81"/>
      <c r="D8" s="81"/>
      <c r="E8" s="81"/>
      <c r="F8" s="82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133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134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118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KiNco57hvflxv1v9B/R4OBA39CpSZXBs+MM+ADCOR/kfeceV+rXzfYMXQunMf+HYSvI4UioR4dtywRq1NBvyNQ==" saltValue="JE3wi8dqUFj9M7lJsGuis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5703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119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79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120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79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1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79"/>
      <c r="C21" s="11"/>
      <c r="D21" s="11"/>
    </row>
    <row r="22" spans="1:4" ht="15" customHeight="1" x14ac:dyDescent="0.25">
      <c r="A22" s="11"/>
      <c r="B22" s="80" t="s">
        <v>35</v>
      </c>
      <c r="C22" s="82"/>
      <c r="D22" s="11"/>
    </row>
    <row r="23" spans="1:4" ht="15" customHeight="1" x14ac:dyDescent="0.25">
      <c r="A23" s="11"/>
      <c r="B23" s="44" t="s">
        <v>82</v>
      </c>
      <c r="C23" s="8">
        <v>7.5587672805785197E-3</v>
      </c>
      <c r="D23" s="22"/>
    </row>
    <row r="24" spans="1:4" ht="15" customHeight="1" x14ac:dyDescent="0.25">
      <c r="A24" s="11"/>
      <c r="B24" s="44" t="s">
        <v>121</v>
      </c>
      <c r="C24" s="8">
        <v>7.5587672805785197E-3</v>
      </c>
      <c r="D24" s="22"/>
    </row>
    <row r="25" spans="1:4" ht="15" customHeight="1" x14ac:dyDescent="0.25">
      <c r="A25" s="11"/>
      <c r="B25" s="80"/>
      <c r="C25" s="82"/>
      <c r="D25" s="11"/>
    </row>
    <row r="26" spans="1:4" ht="15" customHeight="1" x14ac:dyDescent="0.25">
      <c r="A26" s="11"/>
      <c r="B26" s="79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pjwuC+2ArT/INf8V843XOiJJpJUQZRqZ3lnXzIYOvEE0mTt7tVmWygLWzlPNSlEyFnysSrH1zpny1R7nt1YfHQ==" saltValue="ZdGkpcqCcSRR65It4uA5DA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157763754.34453285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837221.81388616143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-1198827.8692540715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-1001190.567212746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4519987.6781644179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160920945.40011659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10-tillæg'!C25</f>
        <v>431043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0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161351988.40011659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oruseMT9rPLhuQVmVSpC3+SeQYIpG6ySGbuFtoTEdLOMj9kZzBj57Q53tEuCdKkGj463zMTymbG0dgxfXjHElQ==" saltValue="W7yE6B2Yq2j/XeS6GNNBtg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128</v>
      </c>
      <c r="C9" s="45">
        <v>158912343</v>
      </c>
      <c r="D9" s="46" t="s">
        <v>31</v>
      </c>
      <c r="E9" s="11"/>
    </row>
    <row r="10" spans="1:5" ht="15" customHeight="1" x14ac:dyDescent="0.25">
      <c r="A10" s="11"/>
      <c r="B10" s="44" t="s">
        <v>130</v>
      </c>
      <c r="C10" s="45">
        <f>'3. Omk. i ØR2026'!C10</f>
        <v>471970.85896823579</v>
      </c>
      <c r="D10" s="46" t="s">
        <v>31</v>
      </c>
      <c r="E10" s="11"/>
    </row>
    <row r="11" spans="1:5" ht="15" customHeight="1" x14ac:dyDescent="0.25">
      <c r="A11" s="11"/>
      <c r="B11" s="44" t="s">
        <v>131</v>
      </c>
      <c r="C11" s="47">
        <f>'5.1. § 10-tillæg'!C20+'5.2. Varige tillæg'!C18+'5.2. Varige tillæg'!E18+'5.3. Engangstillæg'!C20+'5.3. Engangstillæg'!E20</f>
        <v>9499439.5357687809</v>
      </c>
      <c r="D11" s="46" t="s">
        <v>31</v>
      </c>
      <c r="E11" s="11"/>
    </row>
    <row r="12" spans="1:5" ht="15" customHeight="1" x14ac:dyDescent="0.25">
      <c r="A12" s="11"/>
      <c r="B12" s="35" t="s">
        <v>129</v>
      </c>
      <c r="C12" s="36">
        <f>C9+C10+C11</f>
        <v>168883753.39473701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161492708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132</v>
      </c>
      <c r="C15" s="41">
        <f>C12-C13</f>
        <v>7391045.3947370052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127</v>
      </c>
      <c r="C18" s="45">
        <v>2196717</v>
      </c>
      <c r="D18" s="46" t="s">
        <v>31</v>
      </c>
      <c r="E18" s="11"/>
    </row>
    <row r="19" spans="1:5" ht="15" customHeight="1" x14ac:dyDescent="0.25">
      <c r="A19" s="11"/>
      <c r="B19" s="25" t="s">
        <v>143</v>
      </c>
      <c r="C19" s="41">
        <f>C15+C18</f>
        <v>9587762.3947370052</v>
      </c>
      <c r="D19" s="27" t="s">
        <v>31</v>
      </c>
      <c r="E19" s="11"/>
    </row>
    <row r="20" spans="1:5" ht="49.5" customHeight="1" x14ac:dyDescent="0.25">
      <c r="A20" s="11"/>
      <c r="B20" s="49" t="s">
        <v>144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145</v>
      </c>
      <c r="C22" s="26"/>
      <c r="D22" s="27"/>
      <c r="E22" s="11"/>
    </row>
    <row r="23" spans="1:5" ht="27.95" customHeight="1" x14ac:dyDescent="0.25">
      <c r="A23" s="11"/>
      <c r="B23" s="52" t="s">
        <v>146</v>
      </c>
      <c r="C23" s="53">
        <f>100*2196717/(143396766+3614381)</f>
        <v>1.4942519970951591</v>
      </c>
      <c r="D23" s="46" t="s">
        <v>147</v>
      </c>
      <c r="E23" s="11"/>
    </row>
    <row r="24" spans="1:5" ht="27.95" customHeight="1" x14ac:dyDescent="0.25">
      <c r="A24" s="11"/>
      <c r="B24" s="52" t="s">
        <v>148</v>
      </c>
      <c r="C24" s="53">
        <f>C19/C12*100</f>
        <v>5.6771372035575522</v>
      </c>
      <c r="D24" s="46" t="s">
        <v>147</v>
      </c>
      <c r="E24" s="11"/>
    </row>
    <row r="25" spans="1:5" ht="56.25" customHeight="1" x14ac:dyDescent="0.25">
      <c r="A25" s="11"/>
      <c r="B25" s="49" t="s">
        <v>149</v>
      </c>
      <c r="C25" s="50"/>
      <c r="D25" s="51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nnSO8rMhADdf3JT0OhANFESVHk67ZML0o3l/vic3AWLBqcOK3FNgBcbncl9sFcEavIyICvFO2VdOmoUGWdjp/g==" saltValue="Y++036Zq7GGzjJoERtQwQ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4"/>
      <c r="B1" s="54"/>
      <c r="C1" s="54"/>
      <c r="D1" s="54"/>
      <c r="E1" s="54"/>
    </row>
    <row r="2" spans="1:5" ht="15" customHeight="1" x14ac:dyDescent="0.25">
      <c r="A2" s="54"/>
      <c r="B2" s="54"/>
      <c r="C2" s="54"/>
      <c r="D2" s="54"/>
      <c r="E2" s="54"/>
    </row>
    <row r="3" spans="1:5" ht="24.95" customHeight="1" x14ac:dyDescent="0.25">
      <c r="A3" s="54"/>
      <c r="B3" s="55" t="s">
        <v>87</v>
      </c>
      <c r="C3" s="55"/>
      <c r="D3" s="55"/>
      <c r="E3" s="54"/>
    </row>
    <row r="4" spans="1:5" ht="15" customHeight="1" x14ac:dyDescent="0.25">
      <c r="A4" s="54"/>
      <c r="B4" s="55"/>
      <c r="C4" s="55"/>
      <c r="D4" s="55"/>
      <c r="E4" s="54"/>
    </row>
    <row r="5" spans="1:5" ht="15" customHeight="1" x14ac:dyDescent="0.25">
      <c r="A5" s="54"/>
      <c r="B5" s="55"/>
      <c r="C5" s="55"/>
      <c r="D5" s="55"/>
      <c r="E5" s="54"/>
    </row>
    <row r="6" spans="1:5" ht="15" customHeight="1" x14ac:dyDescent="0.25">
      <c r="A6" s="54"/>
      <c r="B6" s="54"/>
      <c r="C6" s="54"/>
      <c r="D6" s="54"/>
      <c r="E6" s="54"/>
    </row>
    <row r="7" spans="1:5" ht="15" customHeight="1" x14ac:dyDescent="0.25">
      <c r="A7" s="54"/>
      <c r="B7" s="54"/>
      <c r="C7" s="54"/>
      <c r="D7" s="54"/>
      <c r="E7" s="54"/>
    </row>
    <row r="8" spans="1:5" ht="15" customHeight="1" x14ac:dyDescent="0.25">
      <c r="A8" s="54"/>
      <c r="B8" s="56" t="s">
        <v>135</v>
      </c>
      <c r="C8" s="57"/>
      <c r="D8" s="58"/>
      <c r="E8" s="54"/>
    </row>
    <row r="9" spans="1:5" ht="15" customHeight="1" x14ac:dyDescent="0.25">
      <c r="A9" s="54"/>
      <c r="B9" s="59" t="s">
        <v>122</v>
      </c>
      <c r="C9" s="60">
        <v>155022761.59976655</v>
      </c>
      <c r="D9" s="61" t="s">
        <v>31</v>
      </c>
      <c r="E9" s="54"/>
    </row>
    <row r="10" spans="1:5" ht="15" customHeight="1" x14ac:dyDescent="0.25">
      <c r="A10" s="54"/>
      <c r="B10" s="62" t="s">
        <v>32</v>
      </c>
      <c r="C10" s="60">
        <v>471970.85896823579</v>
      </c>
      <c r="D10" s="61" t="s">
        <v>31</v>
      </c>
      <c r="E10" s="54"/>
    </row>
    <row r="11" spans="1:5" ht="15" customHeight="1" x14ac:dyDescent="0.25">
      <c r="A11" s="54"/>
      <c r="B11" s="62" t="s">
        <v>62</v>
      </c>
      <c r="C11" s="63">
        <v>0</v>
      </c>
      <c r="D11" s="61" t="s">
        <v>31</v>
      </c>
      <c r="E11" s="54"/>
    </row>
    <row r="12" spans="1:5" ht="15" customHeight="1" x14ac:dyDescent="0.25">
      <c r="A12" s="54"/>
      <c r="B12" s="62" t="s">
        <v>24</v>
      </c>
      <c r="C12" s="64">
        <v>0</v>
      </c>
      <c r="D12" s="61" t="s">
        <v>31</v>
      </c>
      <c r="E12" s="54"/>
    </row>
    <row r="13" spans="1:5" ht="15" customHeight="1" x14ac:dyDescent="0.25">
      <c r="A13" s="54"/>
      <c r="B13" s="62" t="s">
        <v>34</v>
      </c>
      <c r="C13" s="64">
        <v>0</v>
      </c>
      <c r="D13" s="61" t="s">
        <v>31</v>
      </c>
      <c r="E13" s="54"/>
    </row>
    <row r="14" spans="1:5" ht="15" customHeight="1" x14ac:dyDescent="0.25">
      <c r="A14" s="54"/>
      <c r="B14" s="62" t="s">
        <v>35</v>
      </c>
      <c r="C14" s="65">
        <v>-1175348.496011395</v>
      </c>
      <c r="D14" s="61" t="s">
        <v>31</v>
      </c>
      <c r="E14" s="54"/>
    </row>
    <row r="15" spans="1:5" ht="15" customHeight="1" x14ac:dyDescent="0.25">
      <c r="A15" s="54"/>
      <c r="B15" s="62" t="s">
        <v>36</v>
      </c>
      <c r="C15" s="65">
        <v>-986937.32599205431</v>
      </c>
      <c r="D15" s="61" t="s">
        <v>31</v>
      </c>
      <c r="E15" s="54"/>
    </row>
    <row r="16" spans="1:5" ht="15" customHeight="1" x14ac:dyDescent="0.25">
      <c r="A16" s="54"/>
      <c r="B16" s="62" t="s">
        <v>37</v>
      </c>
      <c r="C16" s="64">
        <v>4431307.7078015348</v>
      </c>
      <c r="D16" s="61" t="s">
        <v>31</v>
      </c>
      <c r="E16" s="54"/>
    </row>
    <row r="17" spans="1:5" ht="15" customHeight="1" x14ac:dyDescent="0.25">
      <c r="A17" s="54"/>
      <c r="B17" s="66" t="s">
        <v>38</v>
      </c>
      <c r="C17" s="67">
        <v>157763754.34453285</v>
      </c>
      <c r="D17" s="68" t="s">
        <v>31</v>
      </c>
      <c r="E17" s="54"/>
    </row>
    <row r="18" spans="1:5" ht="15" customHeight="1" x14ac:dyDescent="0.25">
      <c r="A18" s="54"/>
      <c r="B18" s="69" t="s">
        <v>123</v>
      </c>
      <c r="C18" s="65">
        <v>431043</v>
      </c>
      <c r="D18" s="70" t="s">
        <v>31</v>
      </c>
      <c r="E18" s="54"/>
    </row>
    <row r="19" spans="1:5" ht="27" customHeight="1" x14ac:dyDescent="0.25">
      <c r="A19" s="54"/>
      <c r="B19" s="71" t="s">
        <v>40</v>
      </c>
      <c r="C19" s="65">
        <v>0</v>
      </c>
      <c r="D19" s="70" t="s">
        <v>31</v>
      </c>
      <c r="E19" s="54"/>
    </row>
    <row r="20" spans="1:5" ht="15" customHeight="1" x14ac:dyDescent="0.25">
      <c r="A20" s="54"/>
      <c r="B20" s="72" t="s">
        <v>41</v>
      </c>
      <c r="C20" s="73">
        <v>-452421.38661382347</v>
      </c>
      <c r="D20" s="74" t="s">
        <v>31</v>
      </c>
      <c r="E20" s="54"/>
    </row>
    <row r="21" spans="1:5" ht="15" customHeight="1" x14ac:dyDescent="0.25">
      <c r="A21" s="54"/>
      <c r="B21" s="59" t="s">
        <v>124</v>
      </c>
      <c r="C21" s="65">
        <v>0</v>
      </c>
      <c r="D21" s="70" t="s">
        <v>31</v>
      </c>
      <c r="E21" s="54"/>
    </row>
    <row r="22" spans="1:5" ht="15" customHeight="1" x14ac:dyDescent="0.25">
      <c r="A22" s="54"/>
      <c r="B22" s="69" t="s">
        <v>42</v>
      </c>
      <c r="C22" s="65">
        <v>0</v>
      </c>
      <c r="D22" s="70" t="s">
        <v>31</v>
      </c>
      <c r="E22" s="54"/>
    </row>
    <row r="23" spans="1:5" ht="15" customHeight="1" x14ac:dyDescent="0.25">
      <c r="A23" s="54"/>
      <c r="B23" s="56" t="s">
        <v>136</v>
      </c>
      <c r="C23" s="75">
        <v>157742375.95791903</v>
      </c>
      <c r="D23" s="58" t="s">
        <v>31</v>
      </c>
      <c r="E23" s="54"/>
    </row>
    <row r="24" spans="1:5" ht="30" customHeight="1" x14ac:dyDescent="0.25">
      <c r="A24" s="54"/>
      <c r="B24" s="76" t="s">
        <v>137</v>
      </c>
      <c r="C24" s="76"/>
      <c r="D24" s="76"/>
      <c r="E24" s="54"/>
    </row>
    <row r="25" spans="1:5" ht="15" customHeight="1" x14ac:dyDescent="0.25">
      <c r="A25" s="54"/>
      <c r="B25" s="54"/>
      <c r="C25" s="54"/>
      <c r="D25" s="54"/>
      <c r="E25" s="54"/>
    </row>
    <row r="26" spans="1:5" ht="15" customHeight="1" x14ac:dyDescent="0.25"/>
  </sheetData>
  <sheetProtection algorithmName="SHA-512" hashValue="3YlNSKwB8rP+UlfGPOVmxxDqeWVItwENmXznxdMJun9BmMU6Ri1J1DzPQUS90gAuwynix77MytXHfjDrzIha3w==" saltValue="Rbw+WR5KSEeEU6bZrzCFd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77"/>
      <c r="C1" s="77"/>
      <c r="D1" s="77"/>
      <c r="E1" s="11"/>
    </row>
    <row r="2" spans="1:5" ht="15" customHeight="1" x14ac:dyDescent="0.25">
      <c r="A2" s="11"/>
      <c r="B2" s="77"/>
      <c r="C2" s="77"/>
      <c r="D2" s="77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78"/>
      <c r="C6" s="78"/>
      <c r="D6" s="78"/>
      <c r="E6" s="11"/>
    </row>
    <row r="7" spans="1:5" ht="15" customHeight="1" x14ac:dyDescent="0.25">
      <c r="A7" s="11"/>
      <c r="B7" s="79"/>
      <c r="C7" s="11"/>
      <c r="D7" s="11"/>
      <c r="E7" s="11"/>
    </row>
    <row r="8" spans="1:5" ht="14.25" customHeight="1" x14ac:dyDescent="0.25">
      <c r="A8" s="11"/>
      <c r="B8" s="80" t="s">
        <v>88</v>
      </c>
      <c r="C8" s="81"/>
      <c r="D8" s="82"/>
      <c r="E8" s="11"/>
    </row>
    <row r="9" spans="1:5" ht="15" customHeight="1" x14ac:dyDescent="0.25">
      <c r="A9" s="11"/>
      <c r="B9" s="52" t="s">
        <v>89</v>
      </c>
      <c r="C9" s="2">
        <v>50772991.640493408</v>
      </c>
      <c r="D9" s="46" t="s">
        <v>31</v>
      </c>
      <c r="E9" s="11"/>
    </row>
    <row r="10" spans="1:5" ht="15" customHeight="1" x14ac:dyDescent="0.25">
      <c r="A10" s="11"/>
      <c r="B10" s="83" t="s">
        <v>90</v>
      </c>
      <c r="C10" s="3">
        <f>-'8. Nøgletal'!C19*C9</f>
        <v>-1015459.8328098682</v>
      </c>
      <c r="D10" s="46" t="s">
        <v>31</v>
      </c>
      <c r="E10" s="11"/>
    </row>
    <row r="11" spans="1:5" ht="15" customHeight="1" x14ac:dyDescent="0.25">
      <c r="A11" s="11"/>
      <c r="B11" s="83" t="s">
        <v>91</v>
      </c>
      <c r="C11" s="2">
        <f>('5.2. Varige tillæg'!C18)*(1+'8. Nøgletal'!C9)*(1-'8. Nøgletal'!C19)+'5.6 Anlægsprojekter'!C12-'6. Bortfald'!C12+'7. Tilknyttet virksomhed'!C12</f>
        <v>301996.55295375991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50059528.3606373</v>
      </c>
      <c r="D12" s="46" t="s">
        <v>31</v>
      </c>
      <c r="E12" s="11"/>
    </row>
    <row r="13" spans="1:5" ht="15" customHeight="1" x14ac:dyDescent="0.25">
      <c r="A13" s="11"/>
      <c r="B13" s="84" t="s">
        <v>93</v>
      </c>
      <c r="C13" s="85">
        <f>-C12*'8. Nøgletal'!C19</f>
        <v>-1001190.567212746</v>
      </c>
      <c r="D13" s="86" t="s">
        <v>31</v>
      </c>
      <c r="E13" s="87"/>
    </row>
    <row r="14" spans="1:5" ht="15" customHeight="1" x14ac:dyDescent="0.25">
      <c r="A14" s="11"/>
      <c r="B14" s="80" t="s">
        <v>94</v>
      </c>
      <c r="C14" s="81"/>
      <c r="D14" s="82"/>
      <c r="E14" s="11"/>
    </row>
    <row r="15" spans="1:5" ht="15" customHeight="1" x14ac:dyDescent="0.25">
      <c r="A15" s="11"/>
      <c r="B15" s="44" t="s">
        <v>46</v>
      </c>
      <c r="C15" s="3">
        <v>116542357.23077855</v>
      </c>
      <c r="D15" s="46" t="s">
        <v>31</v>
      </c>
      <c r="E15" s="11"/>
    </row>
    <row r="16" spans="1:5" ht="15" customHeight="1" x14ac:dyDescent="0.25">
      <c r="A16" s="11"/>
      <c r="B16" s="83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3" t="s">
        <v>95</v>
      </c>
      <c r="C17" s="2">
        <f>('5.2. Varige tillæg'!E18)*(1+'8. Nøgletal'!C9)*(1-'8. Nøgletal'!C14)+'5.6 Anlægsprojekter'!E12-'6. Bortfald'!E12+'7. Tilknyttet virksomhed'!E12</f>
        <v>541648.76572000002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117084005.99649854</v>
      </c>
      <c r="D18" s="46" t="s">
        <v>31</v>
      </c>
      <c r="E18" s="11"/>
    </row>
    <row r="19" spans="1:5" ht="15" customHeight="1" x14ac:dyDescent="0.25">
      <c r="A19" s="11"/>
      <c r="B19" s="84" t="s">
        <v>97</v>
      </c>
      <c r="C19" s="85">
        <f>-C18*'8. Nøgletal'!C15</f>
        <v>0</v>
      </c>
      <c r="D19" s="86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-1001190.567212746</v>
      </c>
      <c r="D20" s="27" t="s">
        <v>31</v>
      </c>
      <c r="E20" s="11"/>
    </row>
    <row r="21" spans="1:5" ht="39.950000000000003" customHeight="1" x14ac:dyDescent="0.25">
      <c r="A21" s="11"/>
      <c r="B21" s="88" t="s">
        <v>125</v>
      </c>
      <c r="C21" s="89"/>
      <c r="D21" s="90"/>
      <c r="E21" s="87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Fyp24egZGXVAmhcRa1UwuR8UHHqxwwheFmKg2EI80wcpRkpZUfGaWfQymdOnQDnR2UHS+mXqHSZWSzudYfcKdg==" saltValue="W6mNvIuNz1dI9oqJM/o0vg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5703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1" t="s">
        <v>99</v>
      </c>
      <c r="C8" s="92"/>
      <c r="D8" s="93"/>
      <c r="E8" s="11"/>
    </row>
    <row r="9" spans="1:5" ht="15" customHeight="1" x14ac:dyDescent="0.25">
      <c r="A9" s="11"/>
      <c r="B9" s="94" t="s">
        <v>138</v>
      </c>
      <c r="C9" s="33">
        <f>'5.1.a. § 10-tillæg'!E9</f>
        <v>0</v>
      </c>
      <c r="D9" s="46" t="s">
        <v>31</v>
      </c>
      <c r="E9" s="11"/>
    </row>
    <row r="10" spans="1:5" ht="15" customHeight="1" x14ac:dyDescent="0.25">
      <c r="A10" s="11"/>
      <c r="B10" s="94" t="s">
        <v>139</v>
      </c>
      <c r="C10" s="33">
        <f>'5.1.a. § 10-tillæg'!E10</f>
        <v>6580.705768779997</v>
      </c>
      <c r="D10" s="46" t="s">
        <v>31</v>
      </c>
      <c r="E10" s="11"/>
    </row>
    <row r="11" spans="1:5" ht="15" customHeight="1" x14ac:dyDescent="0.25">
      <c r="A11" s="11"/>
      <c r="B11" s="94" t="s">
        <v>140</v>
      </c>
      <c r="C11" s="33">
        <f>'5.1.a. § 10-tillæg'!E11</f>
        <v>0</v>
      </c>
      <c r="D11" s="46" t="s">
        <v>31</v>
      </c>
      <c r="E11" s="11"/>
    </row>
    <row r="12" spans="1:5" ht="15" customHeight="1" x14ac:dyDescent="0.25">
      <c r="A12" s="11"/>
      <c r="B12" s="94" t="s">
        <v>150</v>
      </c>
      <c r="C12" s="33">
        <f>'5.1.a. § 10-tillæg'!E12</f>
        <v>4338803</v>
      </c>
      <c r="D12" s="46" t="s">
        <v>31</v>
      </c>
      <c r="E12" s="11"/>
    </row>
    <row r="13" spans="1:5" ht="15" customHeight="1" x14ac:dyDescent="0.25">
      <c r="A13" s="11"/>
      <c r="B13" s="95" t="s">
        <v>141</v>
      </c>
      <c r="C13" s="33">
        <f>'5.1.a. § 10-tillæg'!E13</f>
        <v>0</v>
      </c>
      <c r="D13" s="46" t="s">
        <v>31</v>
      </c>
      <c r="E13" s="11"/>
    </row>
    <row r="14" spans="1:5" ht="15" customHeight="1" x14ac:dyDescent="0.25">
      <c r="A14" s="11"/>
      <c r="B14" s="95" t="s">
        <v>151</v>
      </c>
      <c r="C14" s="96">
        <v>6421.51</v>
      </c>
      <c r="D14" s="46" t="s">
        <v>31</v>
      </c>
      <c r="E14" s="11"/>
    </row>
    <row r="15" spans="1:5" ht="15" customHeight="1" x14ac:dyDescent="0.25">
      <c r="A15" s="11"/>
      <c r="B15" s="95" t="s">
        <v>152</v>
      </c>
      <c r="C15" s="96">
        <v>73876</v>
      </c>
      <c r="D15" s="46" t="s">
        <v>31</v>
      </c>
      <c r="E15" s="11"/>
    </row>
    <row r="16" spans="1:5" ht="15" customHeight="1" x14ac:dyDescent="0.25">
      <c r="A16" s="11"/>
      <c r="B16" s="95"/>
      <c r="C16" s="96"/>
      <c r="D16" s="46" t="s">
        <v>31</v>
      </c>
      <c r="E16" s="11"/>
    </row>
    <row r="17" spans="1:5" ht="15" customHeight="1" x14ac:dyDescent="0.25">
      <c r="A17" s="11"/>
      <c r="B17" s="95"/>
      <c r="C17" s="96"/>
      <c r="D17" s="46" t="s">
        <v>31</v>
      </c>
      <c r="E17" s="11"/>
    </row>
    <row r="18" spans="1:5" ht="15" customHeight="1" x14ac:dyDescent="0.25">
      <c r="A18" s="11"/>
      <c r="B18" s="95"/>
      <c r="C18" s="96"/>
      <c r="D18" s="46" t="s">
        <v>31</v>
      </c>
      <c r="E18" s="11"/>
    </row>
    <row r="19" spans="1:5" ht="15" customHeight="1" x14ac:dyDescent="0.25">
      <c r="A19" s="11"/>
      <c r="B19" s="95"/>
      <c r="C19" s="96"/>
      <c r="D19" s="46" t="s">
        <v>31</v>
      </c>
      <c r="E19" s="11"/>
    </row>
    <row r="20" spans="1:5" ht="15" customHeight="1" x14ac:dyDescent="0.25">
      <c r="A20" s="11"/>
      <c r="B20" s="25" t="s">
        <v>48</v>
      </c>
      <c r="C20" s="97">
        <f>SUM(C9:C19)</f>
        <v>4425681.2157687796</v>
      </c>
      <c r="D20" s="98" t="s">
        <v>31</v>
      </c>
      <c r="E20" s="11"/>
    </row>
    <row r="21" spans="1:5" ht="15" customHeight="1" x14ac:dyDescent="0.25">
      <c r="A21" s="11"/>
      <c r="B21" s="99"/>
      <c r="C21" s="100"/>
      <c r="D21" s="100"/>
      <c r="E21" s="11"/>
    </row>
    <row r="22" spans="1:5" ht="15" customHeight="1" x14ac:dyDescent="0.25">
      <c r="A22" s="11"/>
      <c r="B22" s="80" t="s">
        <v>39</v>
      </c>
      <c r="C22" s="81"/>
      <c r="D22" s="82"/>
      <c r="E22" s="11"/>
    </row>
    <row r="23" spans="1:5" ht="15" customHeight="1" x14ac:dyDescent="0.25">
      <c r="A23" s="11"/>
      <c r="B23" s="101" t="s">
        <v>49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101" t="s">
        <v>50</v>
      </c>
      <c r="C24" s="33">
        <v>431043</v>
      </c>
      <c r="D24" s="46" t="s">
        <v>31</v>
      </c>
      <c r="E24" s="11"/>
    </row>
    <row r="25" spans="1:5" ht="15" customHeight="1" x14ac:dyDescent="0.25">
      <c r="A25" s="11"/>
      <c r="B25" s="25" t="s">
        <v>48</v>
      </c>
      <c r="C25" s="97">
        <f>SUM(C23:C24)</f>
        <v>431043</v>
      </c>
      <c r="D25" s="98" t="s">
        <v>31</v>
      </c>
      <c r="E25" s="11"/>
    </row>
    <row r="26" spans="1:5" ht="15" customHeight="1" x14ac:dyDescent="0.25">
      <c r="A26" s="11"/>
      <c r="B26" s="11"/>
      <c r="C26" s="11"/>
      <c r="D26" s="11"/>
      <c r="E26" s="11"/>
    </row>
    <row r="27" spans="1:5" ht="15" customHeight="1" x14ac:dyDescent="0.25">
      <c r="A27" s="11"/>
      <c r="B27" s="11"/>
      <c r="C27" s="11"/>
      <c r="D27" s="11"/>
      <c r="E27" s="11"/>
    </row>
  </sheetData>
  <sheetProtection algorithmName="SHA-512" hashValue="eH09o7vAWzosV7TgJ3E/DMfoOleuJdyW0L/VJGHTVcAYubKfO0k7utK+U0g32E1pzHnYaeRoZb9sKKdQoskgLg==" saltValue="u6xOVivKz/0dNFUr1eYHaw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5703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2" t="s">
        <v>126</v>
      </c>
      <c r="C8" s="103" t="s">
        <v>101</v>
      </c>
      <c r="D8" s="104" t="s">
        <v>102</v>
      </c>
      <c r="E8" s="104" t="s">
        <v>103</v>
      </c>
      <c r="F8" s="27"/>
      <c r="G8" s="11"/>
    </row>
    <row r="9" spans="1:7" ht="15" customHeight="1" x14ac:dyDescent="0.25">
      <c r="A9" s="11"/>
      <c r="B9" s="94" t="s">
        <v>138</v>
      </c>
      <c r="C9" s="33">
        <v>2078855.6316994401</v>
      </c>
      <c r="D9" s="33">
        <v>1874024</v>
      </c>
      <c r="E9" s="33">
        <f>MAX(D9-C9,0)</f>
        <v>0</v>
      </c>
      <c r="F9" s="46" t="s">
        <v>31</v>
      </c>
      <c r="G9" s="11"/>
    </row>
    <row r="10" spans="1:7" ht="15" customHeight="1" x14ac:dyDescent="0.25">
      <c r="A10" s="11"/>
      <c r="B10" s="94" t="s">
        <v>139</v>
      </c>
      <c r="C10" s="33">
        <v>108626.29423122</v>
      </c>
      <c r="D10" s="33">
        <v>115207</v>
      </c>
      <c r="E10" s="33">
        <f t="shared" ref="E10:E19" si="0">MAX(D10-C10,0)</f>
        <v>6580.705768779997</v>
      </c>
      <c r="F10" s="46" t="s">
        <v>31</v>
      </c>
      <c r="G10" s="11"/>
    </row>
    <row r="11" spans="1:7" ht="42.75" customHeight="1" x14ac:dyDescent="0.25">
      <c r="A11" s="11"/>
      <c r="B11" s="94" t="s">
        <v>140</v>
      </c>
      <c r="C11" s="33">
        <v>3477931.1022358201</v>
      </c>
      <c r="D11" s="33">
        <v>3015099</v>
      </c>
      <c r="E11" s="33">
        <f t="shared" si="0"/>
        <v>0</v>
      </c>
      <c r="F11" s="46" t="s">
        <v>31</v>
      </c>
      <c r="G11" s="11"/>
    </row>
    <row r="12" spans="1:7" ht="15" customHeight="1" x14ac:dyDescent="0.25">
      <c r="A12" s="11"/>
      <c r="B12" s="94" t="s">
        <v>150</v>
      </c>
      <c r="C12" s="33">
        <v>0</v>
      </c>
      <c r="D12" s="33">
        <v>4338803</v>
      </c>
      <c r="E12" s="33">
        <f t="shared" si="0"/>
        <v>4338803</v>
      </c>
      <c r="F12" s="46" t="s">
        <v>31</v>
      </c>
      <c r="G12" s="11"/>
    </row>
    <row r="13" spans="1:7" ht="15" customHeight="1" x14ac:dyDescent="0.25">
      <c r="A13" s="11"/>
      <c r="B13" s="95" t="s">
        <v>141</v>
      </c>
      <c r="C13" s="33">
        <v>106302.27504086</v>
      </c>
      <c r="D13" s="33">
        <v>82842</v>
      </c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5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5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5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5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5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5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97"/>
      <c r="D20" s="97"/>
      <c r="E20" s="97"/>
      <c r="F20" s="98"/>
      <c r="G20" s="11"/>
    </row>
    <row r="21" spans="1:7" ht="39.75" customHeight="1" x14ac:dyDescent="0.25">
      <c r="A21" s="11"/>
      <c r="B21" s="105" t="s">
        <v>104</v>
      </c>
      <c r="C21" s="106"/>
      <c r="D21" s="106"/>
      <c r="E21" s="106"/>
      <c r="F21" s="107"/>
      <c r="G21" s="11"/>
    </row>
    <row r="22" spans="1:7" ht="15" customHeight="1" x14ac:dyDescent="0.25">
      <c r="A22" s="11"/>
      <c r="B22" s="108"/>
      <c r="C22" s="100"/>
      <c r="D22" s="100"/>
      <c r="E22" s="100"/>
      <c r="F22" s="100"/>
      <c r="G22" s="11"/>
    </row>
    <row r="23" spans="1:7" ht="15" customHeight="1" x14ac:dyDescent="0.25">
      <c r="A23" s="11"/>
      <c r="B23" s="108"/>
      <c r="C23" s="100"/>
      <c r="D23" s="100"/>
      <c r="E23" s="100"/>
      <c r="F23" s="100"/>
      <c r="G23" s="11"/>
    </row>
  </sheetData>
  <sheetProtection algorithmName="SHA-512" hashValue="sAH3cCowECXSUhrKuIbc9K0uoFXg12RDr+h6xzBqZIvj8OUKqaEiHTSmSjYD3B0cFR4RtQCOfDByH5vb35w6cw==" saltValue="Q3U+zKA7YmEdbb1bwNYyN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153</v>
      </c>
      <c r="C10" s="33">
        <v>0</v>
      </c>
      <c r="D10" s="46" t="s">
        <v>31</v>
      </c>
      <c r="E10" s="33">
        <v>119735.94</v>
      </c>
      <c r="F10" s="46" t="s">
        <v>31</v>
      </c>
      <c r="G10" s="11"/>
    </row>
    <row r="11" spans="1:7" ht="15" customHeight="1" x14ac:dyDescent="0.25">
      <c r="A11" s="11"/>
      <c r="B11" s="112" t="s">
        <v>154</v>
      </c>
      <c r="C11" s="33">
        <v>41174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155</v>
      </c>
      <c r="C12" s="33">
        <v>0</v>
      </c>
      <c r="D12" s="46" t="s">
        <v>31</v>
      </c>
      <c r="E12" s="33">
        <v>332797.98</v>
      </c>
      <c r="F12" s="46" t="s">
        <v>31</v>
      </c>
      <c r="G12" s="11"/>
    </row>
    <row r="13" spans="1:7" ht="15" customHeight="1" x14ac:dyDescent="0.25">
      <c r="A13" s="11"/>
      <c r="B13" s="112" t="s">
        <v>156</v>
      </c>
      <c r="C13" s="33">
        <v>165293.07999999999</v>
      </c>
      <c r="D13" s="46" t="s">
        <v>31</v>
      </c>
      <c r="E13" s="33">
        <v>73900.88</v>
      </c>
      <c r="F13" s="46" t="s">
        <v>31</v>
      </c>
      <c r="G13" s="11"/>
    </row>
    <row r="14" spans="1:7" ht="15" customHeight="1" x14ac:dyDescent="0.25">
      <c r="A14" s="11"/>
      <c r="B14" s="112" t="s">
        <v>161</v>
      </c>
      <c r="C14" s="33">
        <v>93037</v>
      </c>
      <c r="D14" s="46" t="s">
        <v>31</v>
      </c>
      <c r="E14" s="33">
        <v>0</v>
      </c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105</v>
      </c>
      <c r="C18" s="97">
        <f>SUM(C10:C17)</f>
        <v>299504.07999999996</v>
      </c>
      <c r="D18" s="98" t="s">
        <v>31</v>
      </c>
      <c r="E18" s="97">
        <f>SUM(E10:E17)</f>
        <v>526434.80000000005</v>
      </c>
      <c r="F18" s="98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-2263.8816403037713</v>
      </c>
      <c r="D19" s="46" t="s">
        <v>31</v>
      </c>
      <c r="E19" s="33">
        <f>-E18*'8. Nøgletal'!C23</f>
        <v>-3979.1981415978971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-5990.0815999999995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8417.1283743552194</v>
      </c>
      <c r="D21" s="46" t="s">
        <v>31</v>
      </c>
      <c r="E21" s="33">
        <f>SUM(E18:E20)*'8. Nøgletal'!C9</f>
        <v>15098.96689370782</v>
      </c>
      <c r="F21" s="46" t="s">
        <v>31</v>
      </c>
      <c r="G21" s="11"/>
    </row>
    <row r="22" spans="1:7" ht="26.25" customHeight="1" x14ac:dyDescent="0.25">
      <c r="A22" s="11"/>
      <c r="B22" s="102" t="s">
        <v>106</v>
      </c>
      <c r="C22" s="97">
        <f>SUM(C18:C21)</f>
        <v>299667.24513405142</v>
      </c>
      <c r="D22" s="98" t="s">
        <v>31</v>
      </c>
      <c r="E22" s="97">
        <f>SUM(E18:E21)</f>
        <v>537554.56875211</v>
      </c>
      <c r="F22" s="98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mPsAnBkUyvpk2vy5Awqvevldb9QnYnBkIJKjLKQ4FuZ4KalweRUwVHoqmccE2db15nUqd6bdHN/YiiKqOB5j7w==" saltValue="+DKag49/zCkJXRdaz9LqcA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22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0" t="s">
        <v>18</v>
      </c>
      <c r="C8" s="81"/>
      <c r="D8" s="81"/>
      <c r="E8" s="81"/>
      <c r="F8" s="82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157</v>
      </c>
      <c r="C10" s="33">
        <v>2341073.16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158</v>
      </c>
      <c r="C11" s="33">
        <v>119148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159</v>
      </c>
      <c r="C12" s="33">
        <v>438728.53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160</v>
      </c>
      <c r="C13" s="33">
        <v>418502.75</v>
      </c>
      <c r="D13" s="46" t="s">
        <v>31</v>
      </c>
      <c r="E13" s="33">
        <v>0</v>
      </c>
      <c r="F13" s="46" t="s">
        <v>31</v>
      </c>
      <c r="G13" s="11"/>
    </row>
    <row r="14" spans="1:7" ht="15" customHeight="1" x14ac:dyDescent="0.25">
      <c r="A14" s="11"/>
      <c r="B14" s="112" t="s">
        <v>161</v>
      </c>
      <c r="C14" s="33">
        <v>930367</v>
      </c>
      <c r="D14" s="46" t="s">
        <v>31</v>
      </c>
      <c r="E14" s="33">
        <v>0</v>
      </c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112"/>
      <c r="C18" s="33"/>
      <c r="D18" s="46" t="s">
        <v>31</v>
      </c>
      <c r="E18" s="33"/>
      <c r="F18" s="46" t="s">
        <v>31</v>
      </c>
      <c r="G18" s="11"/>
    </row>
    <row r="19" spans="1:7" ht="15" customHeight="1" x14ac:dyDescent="0.25">
      <c r="A19" s="11"/>
      <c r="B19" s="112"/>
      <c r="C19" s="33"/>
      <c r="D19" s="46" t="s">
        <v>31</v>
      </c>
      <c r="E19" s="33"/>
      <c r="F19" s="46" t="s">
        <v>31</v>
      </c>
      <c r="G19" s="11"/>
    </row>
    <row r="20" spans="1:7" ht="15" customHeight="1" x14ac:dyDescent="0.25">
      <c r="A20" s="11"/>
      <c r="B20" s="25" t="s">
        <v>107</v>
      </c>
      <c r="C20" s="97">
        <f>SUM(C10:C19)</f>
        <v>4247819.4400000004</v>
      </c>
      <c r="D20" s="98" t="s">
        <v>31</v>
      </c>
      <c r="E20" s="97">
        <f>SUM(E10:E19)</f>
        <v>0</v>
      </c>
      <c r="F20" s="98" t="s">
        <v>31</v>
      </c>
      <c r="G20" s="11"/>
    </row>
    <row r="21" spans="1:7" ht="15" customHeight="1" x14ac:dyDescent="0.25">
      <c r="A21" s="11"/>
      <c r="B21" s="11"/>
      <c r="C21" s="11"/>
      <c r="D21" s="11"/>
      <c r="E21" s="11"/>
      <c r="F21" s="11"/>
      <c r="G21" s="11"/>
    </row>
    <row r="22" spans="1:7" ht="15" customHeight="1" x14ac:dyDescent="0.25">
      <c r="A22" s="11"/>
      <c r="B22" s="113"/>
      <c r="C22" s="113"/>
      <c r="D22" s="113"/>
      <c r="E22" s="113"/>
      <c r="F22" s="113"/>
      <c r="G22" s="11"/>
    </row>
  </sheetData>
  <sheetProtection algorithmName="SHA-512" hashValue="qRXHK4Wt5MWC0iZvoWoHyuWe2CqcXfQfkJnI+HhW9tRWwDie+75f/AfQ8tkDXz63KZzRnBh8VTJ3hRnk0yhoWg==" saltValue="CFjIoo5p55poWhgxGQ/bL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2026-08-20T09:28:16Z</dcterms:modified>
</cp:coreProperties>
</file>