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Ærø Vand AS (V214)\ØR2024\"/>
    </mc:Choice>
  </mc:AlternateContent>
  <xr:revisionPtr revIDLastSave="0" documentId="13_ncr:1_{F622452D-2A5B-4492-A01A-22B012FF779A}"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<sst xmlns="http://schemas.openxmlformats.org/spreadsheetml/2006/main" count="347" uniqueCount="152">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</sst>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6" t="s">
        <v>4</v>
      </c>
      <c r="E6" s="86"/>
      <c r="F6" s="86"/>
      <c r="G6" s="86"/>
      <c r="H6" s="3"/>
      <c r="I6" s="1"/>
    </row>
    <row r="7" spans="1:9" ht="15" customHeight="1" x14ac:dyDescent="0.35">
      <c r="A7" s="1"/>
      <c r="B7" s="1"/>
      <c r="C7" s="3"/>
      <c r="D7" s="86"/>
      <c r="E7" s="86"/>
      <c r="F7" s="86"/>
      <c r="G7" s="86"/>
      <c r="H7" s="3"/>
      <c r="I7" s="1"/>
    </row>
    <row r="8" spans="1:9" ht="15.5" x14ac:dyDescent="0.35">
      <c r="A8" s="1"/>
      <c r="B8" s="1"/>
      <c r="C8" s="4"/>
      <c r="D8" s="88" t="s">
        <v>127</v>
      </c>
      <c r="E8" s="88"/>
      <c r="F8" s="88"/>
      <c r="G8" s="88"/>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7" t="s">
        <v>5</v>
      </c>
      <c r="E11" s="87"/>
      <c r="F11" s="87"/>
      <c r="G11" s="87"/>
      <c r="H11" s="5"/>
      <c r="I11" s="1"/>
    </row>
    <row r="12" spans="1:9" x14ac:dyDescent="0.35">
      <c r="A12" s="1"/>
      <c r="B12" s="1"/>
      <c r="C12" s="1"/>
      <c r="D12" s="1"/>
      <c r="E12" s="1"/>
      <c r="F12" s="1"/>
      <c r="G12" s="1"/>
      <c r="H12" s="1"/>
      <c r="I12" s="1"/>
    </row>
    <row r="13" spans="1:9" x14ac:dyDescent="0.35">
      <c r="A13" s="1"/>
      <c r="B13" s="1"/>
      <c r="C13" s="6" t="s">
        <v>6</v>
      </c>
      <c r="D13" s="83" t="s">
        <v>80</v>
      </c>
      <c r="E13" s="84"/>
      <c r="F13" s="84"/>
      <c r="G13" s="85"/>
      <c r="H13" s="1"/>
      <c r="I13" s="1"/>
    </row>
    <row r="14" spans="1:9" x14ac:dyDescent="0.35">
      <c r="A14" s="1"/>
      <c r="B14" s="1"/>
      <c r="C14" s="6" t="s">
        <v>14</v>
      </c>
      <c r="D14" s="83" t="s">
        <v>110</v>
      </c>
      <c r="E14" s="84"/>
      <c r="F14" s="84"/>
      <c r="G14" s="85"/>
      <c r="H14" s="1"/>
      <c r="I14" s="1"/>
    </row>
    <row r="15" spans="1:9" x14ac:dyDescent="0.35">
      <c r="A15" s="1"/>
      <c r="B15" s="1"/>
      <c r="C15" s="6" t="s">
        <v>26</v>
      </c>
      <c r="D15" s="83" t="s">
        <v>68</v>
      </c>
      <c r="E15" s="84"/>
      <c r="F15" s="84"/>
      <c r="G15" s="85"/>
      <c r="H15" s="1"/>
      <c r="I15" s="1"/>
    </row>
    <row r="16" spans="1:9" x14ac:dyDescent="0.35">
      <c r="A16" s="1"/>
      <c r="B16" s="1"/>
      <c r="C16" s="6" t="s">
        <v>27</v>
      </c>
      <c r="D16" s="83" t="s">
        <v>107</v>
      </c>
      <c r="E16" s="84"/>
      <c r="F16" s="84"/>
      <c r="G16" s="85"/>
      <c r="H16" s="1"/>
      <c r="I16" s="1"/>
    </row>
    <row r="17" spans="1:9" x14ac:dyDescent="0.35">
      <c r="A17" s="1"/>
      <c r="B17" s="1"/>
      <c r="C17" s="6" t="s">
        <v>45</v>
      </c>
      <c r="D17" s="83" t="s">
        <v>108</v>
      </c>
      <c r="E17" s="84"/>
      <c r="F17" s="84"/>
      <c r="G17" s="85"/>
      <c r="H17" s="1"/>
      <c r="I17" s="1"/>
    </row>
    <row r="18" spans="1:9" x14ac:dyDescent="0.35">
      <c r="A18" s="1"/>
      <c r="B18" s="1"/>
      <c r="C18" s="6" t="s">
        <v>7</v>
      </c>
      <c r="D18" s="80" t="s">
        <v>11</v>
      </c>
      <c r="E18" s="81"/>
      <c r="F18" s="81"/>
      <c r="G18" s="82"/>
      <c r="H18" s="1"/>
      <c r="I18" s="1"/>
    </row>
    <row r="19" spans="1:9" x14ac:dyDescent="0.35">
      <c r="A19" s="1"/>
      <c r="B19" s="1"/>
      <c r="C19" s="6" t="s">
        <v>8</v>
      </c>
      <c r="D19" s="74" t="s">
        <v>109</v>
      </c>
      <c r="E19" s="75"/>
      <c r="F19" s="75"/>
      <c r="G19" s="76"/>
      <c r="H19" s="1"/>
      <c r="I19" s="1"/>
    </row>
    <row r="20" spans="1:9" x14ac:dyDescent="0.35">
      <c r="A20" s="1"/>
      <c r="B20" s="1"/>
      <c r="C20" s="6" t="s">
        <v>42</v>
      </c>
      <c r="D20" s="74" t="s">
        <v>83</v>
      </c>
      <c r="E20" s="75"/>
      <c r="F20" s="75"/>
      <c r="G20" s="76"/>
      <c r="H20" s="1"/>
      <c r="I20" s="1"/>
    </row>
    <row r="21" spans="1:9" x14ac:dyDescent="0.35">
      <c r="A21" s="1"/>
      <c r="B21" s="1"/>
      <c r="C21" s="6" t="s">
        <v>106</v>
      </c>
      <c r="D21" s="74" t="s">
        <v>79</v>
      </c>
      <c r="E21" s="75"/>
      <c r="F21" s="75"/>
      <c r="G21" s="76"/>
      <c r="H21" s="1"/>
      <c r="I21" s="1"/>
    </row>
    <row r="22" spans="1:9" x14ac:dyDescent="0.35">
      <c r="A22" s="1"/>
      <c r="B22" s="1"/>
      <c r="C22" s="6" t="s">
        <v>90</v>
      </c>
      <c r="D22" s="74" t="s">
        <v>33</v>
      </c>
      <c r="E22" s="75"/>
      <c r="F22" s="75"/>
      <c r="G22" s="76"/>
      <c r="H22" s="1"/>
      <c r="I22" s="1"/>
    </row>
    <row r="23" spans="1:9" x14ac:dyDescent="0.35">
      <c r="A23" s="1"/>
      <c r="B23" s="1"/>
      <c r="C23" s="6" t="s">
        <v>91</v>
      </c>
      <c r="D23" s="74" t="s">
        <v>34</v>
      </c>
      <c r="E23" s="75"/>
      <c r="F23" s="75"/>
      <c r="G23" s="76"/>
      <c r="H23" s="1"/>
      <c r="I23" s="1"/>
    </row>
    <row r="24" spans="1:9" x14ac:dyDescent="0.35">
      <c r="A24" s="1"/>
      <c r="B24" s="1"/>
      <c r="C24" s="6" t="s">
        <v>9</v>
      </c>
      <c r="D24" s="74" t="s">
        <v>48</v>
      </c>
      <c r="E24" s="75"/>
      <c r="F24" s="75"/>
      <c r="G24" s="76"/>
      <c r="H24" s="1"/>
      <c r="I24" s="1"/>
    </row>
    <row r="25" spans="1:9" x14ac:dyDescent="0.35">
      <c r="A25" s="1"/>
      <c r="B25" s="1"/>
      <c r="C25" s="6" t="s">
        <v>37</v>
      </c>
      <c r="D25" s="74" t="s">
        <v>28</v>
      </c>
      <c r="E25" s="75"/>
      <c r="F25" s="75"/>
      <c r="G25" s="76"/>
      <c r="H25" s="1"/>
      <c r="I25" s="1"/>
    </row>
    <row r="26" spans="1:9" x14ac:dyDescent="0.35">
      <c r="A26" s="1"/>
      <c r="B26" s="1"/>
      <c r="C26" s="6" t="s">
        <v>92</v>
      </c>
      <c r="D26" s="77" t="s">
        <v>43</v>
      </c>
      <c r="E26" s="78"/>
      <c r="F26" s="78"/>
      <c r="G26" s="79"/>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30"/>
      <c r="B51" s="30"/>
      <c r="C51" s="30"/>
      <c r="D51" s="30"/>
      <c r="E51" s="30"/>
      <c r="F51" s="30"/>
      <c r="G51" s="30"/>
      <c r="H51" s="30"/>
      <c r="I51" s="30"/>
    </row>
  </sheetData>
  <sheetProtection algorithmName="SHA-512" hashValue="D5ip6s5p84c+JlK0tUiOvbq1/78LP0ag5KB4IaIMJbg3bMrd185uIBfm3fHx4fimNg0daywa0p+Dqpd6THReKA==" saltValue="mYqJn8DD7tjolVPcLD0tq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3.179687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89" t="s">
        <v>84</v>
      </c>
      <c r="C3" s="89"/>
      <c r="D3" s="89"/>
      <c r="E3" s="89"/>
      <c r="F3" s="89"/>
      <c r="G3" s="89"/>
      <c r="H3" s="89"/>
      <c r="I3" s="89"/>
      <c r="J3" s="89"/>
      <c r="K3" s="89"/>
      <c r="L3" s="1"/>
    </row>
    <row r="4" spans="1:12" ht="15" customHeight="1" x14ac:dyDescent="0.35">
      <c r="A4" s="1"/>
      <c r="B4" s="89"/>
      <c r="C4" s="89"/>
      <c r="D4" s="89"/>
      <c r="E4" s="89"/>
      <c r="F4" s="89"/>
      <c r="G4" s="89"/>
      <c r="H4" s="89"/>
      <c r="I4" s="89"/>
      <c r="J4" s="89"/>
      <c r="K4" s="89"/>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93" t="s">
        <v>76</v>
      </c>
      <c r="C8" s="94"/>
      <c r="D8" s="94"/>
      <c r="E8" s="94"/>
      <c r="F8" s="94"/>
      <c r="G8" s="94"/>
      <c r="H8" s="94"/>
      <c r="I8" s="94"/>
      <c r="J8" s="94"/>
      <c r="K8" s="95"/>
      <c r="L8" s="1"/>
    </row>
    <row r="9" spans="1:12" ht="39.75" customHeight="1" x14ac:dyDescent="0.35">
      <c r="A9" s="1"/>
      <c r="B9" s="41" t="s">
        <v>0</v>
      </c>
      <c r="C9" s="16" t="s">
        <v>1</v>
      </c>
      <c r="D9" s="118" t="s">
        <v>81</v>
      </c>
      <c r="E9" s="119"/>
      <c r="F9" s="118" t="s">
        <v>2</v>
      </c>
      <c r="G9" s="119"/>
      <c r="H9" s="118" t="s">
        <v>82</v>
      </c>
      <c r="I9" s="119"/>
      <c r="J9" s="118" t="s">
        <v>22</v>
      </c>
      <c r="K9" s="119"/>
      <c r="L9" s="1"/>
    </row>
    <row r="10" spans="1:12" x14ac:dyDescent="0.35">
      <c r="A10" s="1"/>
      <c r="B10" s="69" t="s">
        <v>132</v>
      </c>
      <c r="C10" s="29">
        <v>0</v>
      </c>
      <c r="D10" s="8">
        <v>0</v>
      </c>
      <c r="E10" s="12" t="s">
        <v>3</v>
      </c>
      <c r="F10" s="8">
        <f>IFERROR(D10/C10,0)</f>
        <v>0</v>
      </c>
      <c r="G10" s="12" t="s">
        <v>3</v>
      </c>
      <c r="H10" s="8">
        <v>0</v>
      </c>
      <c r="I10" s="12" t="s">
        <v>3</v>
      </c>
      <c r="J10" s="8">
        <v>0</v>
      </c>
      <c r="K10" s="12" t="s">
        <v>3</v>
      </c>
      <c r="L10" s="1"/>
    </row>
    <row r="11" spans="1:12" x14ac:dyDescent="0.35">
      <c r="A11" s="1"/>
      <c r="B11" s="57" t="s">
        <v>77</v>
      </c>
      <c r="C11" s="58"/>
      <c r="D11" s="59"/>
      <c r="E11" s="59"/>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30"/>
      <c r="B46" s="30"/>
      <c r="C46" s="30"/>
      <c r="D46" s="30"/>
      <c r="E46" s="30"/>
      <c r="F46" s="30"/>
      <c r="G46" s="30"/>
      <c r="H46" s="30"/>
      <c r="I46" s="30"/>
      <c r="J46" s="30"/>
      <c r="K46" s="30"/>
      <c r="L46" s="30"/>
    </row>
  </sheetData>
  <sheetProtection algorithmName="SHA-512" hashValue="B+bElepJ+xGcTvYLpOKCtOrh9NhHuhIyszdy1r6poE98mb66r6uzp2VWDJOiJ6lsGzPnF6GwVhnyCQprzzpmxA==" saltValue="192sxczYsG6LXmFqN0olj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85</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2" t="s">
        <v>30</v>
      </c>
      <c r="C8" s="22"/>
      <c r="D8" s="22"/>
      <c r="E8" s="22"/>
      <c r="F8" s="73"/>
      <c r="G8" s="1"/>
    </row>
    <row r="9" spans="1:7" ht="17.25" customHeight="1" x14ac:dyDescent="0.35">
      <c r="A9" s="1"/>
      <c r="B9" s="67" t="s">
        <v>15</v>
      </c>
      <c r="C9" s="67" t="s">
        <v>10</v>
      </c>
      <c r="D9" s="68"/>
      <c r="E9" s="67" t="s">
        <v>23</v>
      </c>
      <c r="F9" s="71"/>
      <c r="G9" s="1"/>
    </row>
    <row r="10" spans="1:7" x14ac:dyDescent="0.35">
      <c r="A10" s="1"/>
      <c r="B10" s="20" t="s">
        <v>72</v>
      </c>
      <c r="C10" s="19">
        <f>'Fane 7. Anlægsprojekter (§ 19)'!H11</f>
        <v>0</v>
      </c>
      <c r="D10" s="12" t="s">
        <v>3</v>
      </c>
      <c r="E10" s="8">
        <f>SUM('Fane 7. Anlægsprojekter (§ 19)'!F11,'Fane 7. Anlægsprojekter (§ 19)'!J11)</f>
        <v>0</v>
      </c>
      <c r="F10" s="12" t="s">
        <v>3</v>
      </c>
      <c r="G10" s="1"/>
    </row>
    <row r="11" spans="1:7" x14ac:dyDescent="0.35">
      <c r="A11" s="1"/>
      <c r="B11" s="20"/>
      <c r="C11" s="19"/>
      <c r="D11" s="12" t="s">
        <v>3</v>
      </c>
      <c r="E11" s="8"/>
      <c r="F11" s="12" t="s">
        <v>3</v>
      </c>
      <c r="G11" s="1"/>
    </row>
    <row r="12" spans="1:7" x14ac:dyDescent="0.35">
      <c r="A12" s="1"/>
      <c r="B12" s="20"/>
      <c r="C12" s="19"/>
      <c r="D12" s="12" t="s">
        <v>3</v>
      </c>
      <c r="E12" s="8"/>
      <c r="F12" s="12" t="s">
        <v>3</v>
      </c>
      <c r="G12" s="1"/>
    </row>
    <row r="13" spans="1:7" x14ac:dyDescent="0.35">
      <c r="A13" s="1"/>
      <c r="B13" s="20"/>
      <c r="C13" s="19"/>
      <c r="D13" s="12" t="s">
        <v>3</v>
      </c>
      <c r="E13" s="8"/>
      <c r="F13" s="12" t="s">
        <v>3</v>
      </c>
      <c r="G13" s="1"/>
    </row>
    <row r="14" spans="1:7" x14ac:dyDescent="0.35">
      <c r="A14" s="1"/>
      <c r="B14" s="20"/>
      <c r="C14" s="19"/>
      <c r="D14" s="12" t="s">
        <v>3</v>
      </c>
      <c r="E14" s="8"/>
      <c r="F14" s="12" t="s">
        <v>3</v>
      </c>
      <c r="G14" s="1"/>
    </row>
    <row r="15" spans="1:7" x14ac:dyDescent="0.35">
      <c r="A15" s="1"/>
      <c r="B15" s="20"/>
      <c r="C15" s="19"/>
      <c r="D15" s="12" t="s">
        <v>3</v>
      </c>
      <c r="E15" s="8"/>
      <c r="F15" s="12" t="s">
        <v>3</v>
      </c>
      <c r="G15" s="1"/>
    </row>
    <row r="16" spans="1:7" x14ac:dyDescent="0.35">
      <c r="A16" s="1"/>
      <c r="B16" s="72" t="s">
        <v>73</v>
      </c>
      <c r="C16" s="10">
        <f>SUM(C10:C15)</f>
        <v>0</v>
      </c>
      <c r="D16" s="11" t="s">
        <v>3</v>
      </c>
      <c r="E16" s="10">
        <f>SUM(E10:E15)</f>
        <v>0</v>
      </c>
      <c r="F16" s="11" t="s">
        <v>3</v>
      </c>
      <c r="G16" s="1"/>
    </row>
    <row r="17" spans="1:7" x14ac:dyDescent="0.35">
      <c r="A17" s="1"/>
      <c r="B17" s="72" t="s">
        <v>128</v>
      </c>
      <c r="C17" s="10">
        <f>C16*(1+'Fane 11. Nøgletal'!C16)</f>
        <v>0</v>
      </c>
      <c r="D17" s="11" t="s">
        <v>3</v>
      </c>
      <c r="E17" s="10">
        <f>E16*(1+'Fane 11. Nøgletal'!C16)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30"/>
      <c r="B51" s="30"/>
      <c r="C51" s="30"/>
      <c r="D51" s="30"/>
      <c r="E51" s="30"/>
      <c r="F51" s="30"/>
      <c r="G51" s="30"/>
    </row>
    <row r="52" spans="1:7" x14ac:dyDescent="0.35">
      <c r="A52" s="30"/>
      <c r="B52" s="30"/>
      <c r="C52" s="30"/>
      <c r="D52" s="30"/>
      <c r="E52" s="30"/>
      <c r="F52" s="30"/>
      <c r="G52" s="30"/>
    </row>
    <row r="53" spans="1:7" x14ac:dyDescent="0.35">
      <c r="A53" s="30"/>
      <c r="B53" s="30"/>
      <c r="C53" s="30"/>
      <c r="D53" s="30"/>
      <c r="E53" s="30"/>
      <c r="F53" s="30"/>
      <c r="G53" s="30"/>
    </row>
  </sheetData>
  <sheetProtection algorithmName="SHA-512" hashValue="SsHN9ofUd/96z2VK4Z0Q5SZnemUtwQ6ykIZ5LOSvU1MdQXWfL2744d4dwDmK4U3Vof9X09Dmu9Dg26/tGTGkFQ==" saltValue="Tdbgtyuzg38DR2n19G/Bv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86</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93" t="s">
        <v>38</v>
      </c>
      <c r="C7" s="94"/>
      <c r="D7" s="94"/>
      <c r="E7" s="94"/>
      <c r="F7" s="95"/>
      <c r="G7" s="1"/>
    </row>
    <row r="8" spans="1:7" x14ac:dyDescent="0.35">
      <c r="A8" s="1"/>
      <c r="B8" s="67" t="s">
        <v>15</v>
      </c>
      <c r="C8" s="67" t="s">
        <v>10</v>
      </c>
      <c r="D8" s="68"/>
      <c r="E8" s="67" t="s">
        <v>23</v>
      </c>
      <c r="F8" s="71"/>
      <c r="G8" s="1"/>
    </row>
    <row r="9" spans="1:7" x14ac:dyDescent="0.35">
      <c r="A9" s="1"/>
      <c r="B9" s="20" t="s">
        <v>151</v>
      </c>
      <c r="C9" s="19"/>
      <c r="D9" s="12" t="s">
        <v>3</v>
      </c>
      <c r="E9" s="19"/>
      <c r="F9" s="12" t="s">
        <v>3</v>
      </c>
      <c r="G9" s="1"/>
    </row>
    <row r="10" spans="1:7" x14ac:dyDescent="0.35">
      <c r="A10" s="1"/>
      <c r="B10" s="20"/>
      <c r="C10" s="19"/>
      <c r="D10" s="12" t="s">
        <v>3</v>
      </c>
      <c r="E10" s="19"/>
      <c r="F10" s="12" t="s">
        <v>3</v>
      </c>
      <c r="G10" s="1"/>
    </row>
    <row r="11" spans="1:7" x14ac:dyDescent="0.35">
      <c r="A11" s="1"/>
      <c r="B11" s="20"/>
      <c r="C11" s="19"/>
      <c r="D11" s="12" t="s">
        <v>3</v>
      </c>
      <c r="E11" s="19"/>
      <c r="F11" s="12" t="s">
        <v>3</v>
      </c>
      <c r="G11" s="1"/>
    </row>
    <row r="12" spans="1:7" x14ac:dyDescent="0.35">
      <c r="A12" s="1"/>
      <c r="B12" s="20"/>
      <c r="C12" s="19"/>
      <c r="D12" s="12" t="s">
        <v>3</v>
      </c>
      <c r="E12" s="19"/>
      <c r="F12" s="12" t="s">
        <v>3</v>
      </c>
      <c r="G12" s="1"/>
    </row>
    <row r="13" spans="1:7" x14ac:dyDescent="0.35">
      <c r="A13" s="1"/>
      <c r="B13" s="20"/>
      <c r="C13" s="19"/>
      <c r="D13" s="12" t="s">
        <v>3</v>
      </c>
      <c r="E13" s="19"/>
      <c r="F13" s="12" t="s">
        <v>3</v>
      </c>
      <c r="G13" s="1"/>
    </row>
    <row r="14" spans="1:7" x14ac:dyDescent="0.35">
      <c r="A14" s="1"/>
      <c r="B14" s="72" t="s">
        <v>129</v>
      </c>
      <c r="C14" s="10">
        <f>SUM(C9:C13)</f>
        <v>0</v>
      </c>
      <c r="D14" s="11" t="s">
        <v>3</v>
      </c>
      <c r="E14" s="10">
        <f>SUM(E9:E13)</f>
        <v>0</v>
      </c>
      <c r="F14" s="11" t="s">
        <v>3</v>
      </c>
      <c r="G14" s="1"/>
    </row>
    <row r="15" spans="1:7" x14ac:dyDescent="0.35">
      <c r="A15" s="1"/>
      <c r="B15" s="72" t="s">
        <v>130</v>
      </c>
      <c r="C15" s="10">
        <f>C14*(1+'Fane 11. Nøgletal'!C16)^2</f>
        <v>0</v>
      </c>
      <c r="D15" s="11" t="s">
        <v>3</v>
      </c>
      <c r="E15" s="10">
        <f>E14*(1+'Fane 11. Nøgletal'!C16)^2</f>
        <v>0</v>
      </c>
      <c r="F15" s="11" t="s">
        <v>3</v>
      </c>
      <c r="G15" s="1"/>
    </row>
    <row r="16" spans="1:7" x14ac:dyDescent="0.35">
      <c r="A16" s="1"/>
      <c r="B16" s="1"/>
      <c r="C16" s="1"/>
      <c r="D16" s="1"/>
      <c r="E16" s="1"/>
      <c r="F16" s="1"/>
      <c r="G16" s="1"/>
    </row>
    <row r="17" spans="1:7" x14ac:dyDescent="0.35">
      <c r="A17" s="1"/>
      <c r="B17" s="120"/>
      <c r="C17" s="120"/>
      <c r="D17" s="120"/>
      <c r="E17" s="120"/>
      <c r="F17" s="120"/>
      <c r="G17" s="1"/>
    </row>
    <row r="18" spans="1:7" x14ac:dyDescent="0.35">
      <c r="A18" s="1"/>
      <c r="B18" s="32"/>
      <c r="C18" s="32"/>
      <c r="D18" s="32"/>
      <c r="E18" s="32"/>
      <c r="F18" s="33"/>
      <c r="G18" s="1"/>
    </row>
    <row r="19" spans="1:7" x14ac:dyDescent="0.35">
      <c r="A19" s="1"/>
      <c r="B19" s="34"/>
      <c r="C19" s="35"/>
      <c r="D19" s="36"/>
      <c r="E19" s="35"/>
      <c r="F19" s="36"/>
      <c r="G19" s="1"/>
    </row>
    <row r="20" spans="1:7" x14ac:dyDescent="0.35">
      <c r="A20" s="1"/>
      <c r="B20" s="34"/>
      <c r="C20" s="35"/>
      <c r="D20" s="36"/>
      <c r="E20" s="35"/>
      <c r="F20" s="36"/>
      <c r="G20" s="1"/>
    </row>
    <row r="21" spans="1:7" x14ac:dyDescent="0.35">
      <c r="A21" s="1"/>
      <c r="B21" s="37"/>
      <c r="C21" s="38"/>
      <c r="D21" s="39"/>
      <c r="E21" s="38"/>
      <c r="F21" s="39"/>
      <c r="G21" s="1"/>
    </row>
    <row r="22" spans="1:7" x14ac:dyDescent="0.35">
      <c r="A22" s="1"/>
      <c r="B22" s="37"/>
      <c r="C22" s="38"/>
      <c r="D22" s="39"/>
      <c r="E22" s="38"/>
      <c r="F22" s="39"/>
      <c r="G22" s="1"/>
    </row>
    <row r="23" spans="1:7" x14ac:dyDescent="0.35">
      <c r="A23" s="1"/>
      <c r="B23" s="31"/>
      <c r="C23" s="31"/>
      <c r="D23" s="31"/>
      <c r="E23" s="31"/>
      <c r="F23" s="31"/>
      <c r="G23" s="1"/>
    </row>
    <row r="24" spans="1:7" x14ac:dyDescent="0.35">
      <c r="A24" s="1"/>
      <c r="B24" s="120"/>
      <c r="C24" s="120"/>
      <c r="D24" s="120"/>
      <c r="E24" s="120"/>
      <c r="F24" s="120"/>
      <c r="G24" s="1"/>
    </row>
    <row r="25" spans="1:7" x14ac:dyDescent="0.35">
      <c r="A25" s="1"/>
      <c r="B25" s="32"/>
      <c r="C25" s="32"/>
      <c r="D25" s="32"/>
      <c r="E25" s="32"/>
      <c r="F25" s="33"/>
      <c r="G25" s="1"/>
    </row>
    <row r="26" spans="1:7" x14ac:dyDescent="0.35">
      <c r="A26" s="1"/>
      <c r="B26" s="34"/>
      <c r="C26" s="35"/>
      <c r="D26" s="36"/>
      <c r="E26" s="35"/>
      <c r="F26" s="36"/>
      <c r="G26" s="1"/>
    </row>
    <row r="27" spans="1:7" x14ac:dyDescent="0.35">
      <c r="A27" s="1"/>
      <c r="B27" s="34"/>
      <c r="C27" s="35"/>
      <c r="D27" s="36"/>
      <c r="E27" s="35"/>
      <c r="F27" s="36"/>
      <c r="G27" s="1"/>
    </row>
    <row r="28" spans="1:7" x14ac:dyDescent="0.35">
      <c r="A28" s="1"/>
      <c r="B28" s="37"/>
      <c r="C28" s="38"/>
      <c r="D28" s="39"/>
      <c r="E28" s="38"/>
      <c r="F28" s="39"/>
      <c r="G28" s="1"/>
    </row>
    <row r="29" spans="1:7" x14ac:dyDescent="0.35">
      <c r="A29" s="1"/>
      <c r="B29" s="37"/>
      <c r="C29" s="38"/>
      <c r="D29" s="39"/>
      <c r="E29" s="38"/>
      <c r="F29" s="39"/>
      <c r="G29" s="1"/>
    </row>
    <row r="30" spans="1:7" x14ac:dyDescent="0.35">
      <c r="A30" s="1"/>
      <c r="B30" s="31"/>
      <c r="C30" s="31"/>
      <c r="D30" s="31"/>
      <c r="E30" s="31"/>
      <c r="F30" s="31"/>
      <c r="G30" s="1"/>
    </row>
    <row r="31" spans="1:7" x14ac:dyDescent="0.35">
      <c r="A31" s="1"/>
      <c r="B31" s="120"/>
      <c r="C31" s="120"/>
      <c r="D31" s="120"/>
      <c r="E31" s="120"/>
      <c r="F31" s="120"/>
      <c r="G31" s="1"/>
    </row>
    <row r="32" spans="1:7" x14ac:dyDescent="0.35">
      <c r="A32" s="1"/>
      <c r="B32" s="32"/>
      <c r="C32" s="32"/>
      <c r="D32" s="32"/>
      <c r="E32" s="32"/>
      <c r="F32" s="33"/>
      <c r="G32" s="1"/>
    </row>
    <row r="33" spans="1:7" x14ac:dyDescent="0.35">
      <c r="A33" s="1"/>
      <c r="B33" s="34"/>
      <c r="C33" s="35"/>
      <c r="D33" s="36"/>
      <c r="E33" s="35"/>
      <c r="F33" s="36"/>
      <c r="G33" s="1"/>
    </row>
    <row r="34" spans="1:7" x14ac:dyDescent="0.35">
      <c r="A34" s="1"/>
      <c r="B34" s="34"/>
      <c r="C34" s="35"/>
      <c r="D34" s="36"/>
      <c r="E34" s="35"/>
      <c r="F34" s="36"/>
      <c r="G34" s="1"/>
    </row>
    <row r="35" spans="1:7" x14ac:dyDescent="0.35">
      <c r="A35" s="1"/>
      <c r="B35" s="37"/>
      <c r="C35" s="38"/>
      <c r="D35" s="39"/>
      <c r="E35" s="38"/>
      <c r="F35" s="39"/>
      <c r="G35" s="1"/>
    </row>
    <row r="36" spans="1:7" x14ac:dyDescent="0.35">
      <c r="A36" s="1"/>
      <c r="B36" s="37"/>
      <c r="C36" s="38"/>
      <c r="D36" s="39"/>
      <c r="E36" s="38"/>
      <c r="F36" s="39"/>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n3zDkSgN8nvI8tw+i/YxJIRbWOvmHdi4+KH518EHy4/R87b3idZaX0vNjeu23taCybzDl1RpLBXKVXlTVS2XPA==" saltValue="ncK/vSfqTutpJy0U+ZCdl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87</v>
      </c>
      <c r="C3" s="91"/>
      <c r="D3" s="91"/>
      <c r="E3" s="91"/>
      <c r="F3" s="91"/>
      <c r="G3" s="1"/>
    </row>
    <row r="4" spans="1:7" ht="25.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93" t="s">
        <v>52</v>
      </c>
      <c r="C8" s="94"/>
      <c r="D8" s="94"/>
      <c r="E8" s="94"/>
      <c r="F8" s="95"/>
      <c r="G8" s="1"/>
    </row>
    <row r="9" spans="1:7" ht="15" customHeight="1" x14ac:dyDescent="0.35">
      <c r="A9" s="1"/>
      <c r="B9" s="70" t="s">
        <v>54</v>
      </c>
      <c r="C9" s="121" t="s">
        <v>10</v>
      </c>
      <c r="D9" s="122"/>
      <c r="E9" s="121" t="s">
        <v>23</v>
      </c>
      <c r="F9" s="122"/>
      <c r="G9" s="1"/>
    </row>
    <row r="10" spans="1:7" x14ac:dyDescent="0.35">
      <c r="A10" s="1"/>
      <c r="B10" s="49" t="s">
        <v>135</v>
      </c>
      <c r="C10" s="8">
        <v>0</v>
      </c>
      <c r="D10" s="12" t="s">
        <v>3</v>
      </c>
      <c r="E10" s="8">
        <v>0</v>
      </c>
      <c r="F10" s="12" t="s">
        <v>3</v>
      </c>
      <c r="G10" s="1"/>
    </row>
    <row r="11" spans="1:7" x14ac:dyDescent="0.35">
      <c r="A11" s="1"/>
      <c r="B11" s="20"/>
      <c r="C11" s="8"/>
      <c r="D11" s="12" t="s">
        <v>3</v>
      </c>
      <c r="E11" s="8"/>
      <c r="F11" s="12" t="s">
        <v>3</v>
      </c>
      <c r="G11" s="1"/>
    </row>
    <row r="12" spans="1:7" x14ac:dyDescent="0.35">
      <c r="A12" s="1"/>
      <c r="B12" s="20"/>
      <c r="C12" s="8"/>
      <c r="D12" s="12" t="s">
        <v>3</v>
      </c>
      <c r="E12" s="8"/>
      <c r="F12" s="12" t="s">
        <v>3</v>
      </c>
      <c r="G12" s="1"/>
    </row>
    <row r="13" spans="1:7" ht="28.5" customHeight="1" x14ac:dyDescent="0.35">
      <c r="A13" s="1"/>
      <c r="B13" s="18" t="s">
        <v>74</v>
      </c>
      <c r="C13" s="10">
        <f>SUM(C10:C12)</f>
        <v>0</v>
      </c>
      <c r="D13" s="11" t="s">
        <v>3</v>
      </c>
      <c r="E13" s="10">
        <f>SUM(E10:E12)</f>
        <v>0</v>
      </c>
      <c r="F13" s="11" t="s">
        <v>3</v>
      </c>
      <c r="G13" s="1"/>
    </row>
    <row r="14" spans="1:7" ht="27" customHeight="1" x14ac:dyDescent="0.35">
      <c r="A14" s="1"/>
      <c r="B14" s="18" t="s">
        <v>124</v>
      </c>
      <c r="C14" s="10">
        <f>C13*(1+'Fane 11. Nøgletal'!C16)</f>
        <v>0</v>
      </c>
      <c r="D14" s="11" t="s">
        <v>3</v>
      </c>
      <c r="E14" s="10">
        <f>E13*(1+'Fane 11. Nøgletal'!C16)</f>
        <v>0</v>
      </c>
      <c r="F14" s="11"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Fu3KhzZX7Ivaei1QjZMzaMP50VB/fjnN6opemEOuZ6QBzlxKJjVhO0uEMR3Sl5h17oQtlL/0ZJ3FDNpaDbnoDA==" saltValue="FDgo9F5jLhkHwAx+EN3SR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88</v>
      </c>
      <c r="C3" s="91"/>
      <c r="D3" s="91"/>
      <c r="E3" s="91"/>
      <c r="F3" s="91"/>
      <c r="G3" s="1"/>
    </row>
    <row r="4" spans="1:7" ht="25.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93" t="s">
        <v>131</v>
      </c>
      <c r="C9" s="94"/>
      <c r="D9" s="94"/>
      <c r="E9" s="94"/>
      <c r="F9" s="95"/>
      <c r="G9" s="1"/>
    </row>
    <row r="10" spans="1:7" x14ac:dyDescent="0.35">
      <c r="A10" s="1"/>
      <c r="B10" s="70" t="s">
        <v>16</v>
      </c>
      <c r="C10" s="70" t="s">
        <v>10</v>
      </c>
      <c r="D10" s="71"/>
      <c r="E10" s="70" t="s">
        <v>23</v>
      </c>
      <c r="F10" s="71"/>
      <c r="G10" s="1"/>
    </row>
    <row r="11" spans="1:7" x14ac:dyDescent="0.35">
      <c r="A11" s="1"/>
      <c r="B11" s="49" t="s">
        <v>136</v>
      </c>
      <c r="C11" s="8">
        <v>0</v>
      </c>
      <c r="D11" s="12" t="s">
        <v>3</v>
      </c>
      <c r="E11" s="8">
        <v>0</v>
      </c>
      <c r="F11" s="12" t="s">
        <v>3</v>
      </c>
      <c r="G11" s="1"/>
    </row>
    <row r="12" spans="1:7" x14ac:dyDescent="0.35">
      <c r="A12" s="1"/>
      <c r="B12" s="72" t="s">
        <v>36</v>
      </c>
      <c r="C12" s="10">
        <f>SUM(C11:C11)</f>
        <v>0</v>
      </c>
      <c r="D12" s="11" t="s">
        <v>3</v>
      </c>
      <c r="E12" s="10">
        <f>SUM(E11:E11)</f>
        <v>0</v>
      </c>
      <c r="F12" s="11" t="s">
        <v>3</v>
      </c>
      <c r="G12" s="1"/>
    </row>
    <row r="13" spans="1:7" x14ac:dyDescent="0.35">
      <c r="A13" s="1"/>
      <c r="B13" s="72" t="s">
        <v>123</v>
      </c>
      <c r="C13" s="10">
        <f>C12*(1+'Fane 11. Nøgletal'!C16)</f>
        <v>0</v>
      </c>
      <c r="D13" s="11" t="s">
        <v>3</v>
      </c>
      <c r="E13" s="10">
        <f>E12*(1+'Fane 11. Nøgletal'!C16)</f>
        <v>0</v>
      </c>
      <c r="F13" s="11" t="s">
        <v>3</v>
      </c>
      <c r="G13" s="1"/>
    </row>
    <row r="14" spans="1:7" x14ac:dyDescent="0.35">
      <c r="A14" s="1"/>
      <c r="B14" s="1"/>
      <c r="C14" s="1"/>
      <c r="D14" s="1"/>
      <c r="E14" s="1"/>
      <c r="F14" s="1"/>
      <c r="G14" s="1"/>
    </row>
    <row r="15" spans="1:7" x14ac:dyDescent="0.35">
      <c r="A15" s="1"/>
      <c r="B15" s="120"/>
      <c r="C15" s="120"/>
      <c r="D15" s="120"/>
      <c r="E15" s="120"/>
      <c r="F15" s="120"/>
      <c r="G15" s="1"/>
    </row>
    <row r="16" spans="1:7" x14ac:dyDescent="0.35">
      <c r="A16" s="1"/>
      <c r="B16" s="33"/>
      <c r="C16" s="33"/>
      <c r="D16" s="33"/>
      <c r="E16" s="33"/>
      <c r="F16" s="33"/>
      <c r="G16" s="1"/>
    </row>
    <row r="17" spans="1:7" x14ac:dyDescent="0.35">
      <c r="A17" s="1"/>
      <c r="B17" s="34"/>
      <c r="C17" s="40"/>
      <c r="D17" s="36"/>
      <c r="E17" s="40"/>
      <c r="F17" s="36"/>
      <c r="G17" s="1"/>
    </row>
    <row r="18" spans="1:7" x14ac:dyDescent="0.35">
      <c r="A18" s="1"/>
      <c r="B18" s="37"/>
      <c r="C18" s="38"/>
      <c r="D18" s="39"/>
      <c r="E18" s="38"/>
      <c r="F18" s="39"/>
      <c r="G18" s="1"/>
    </row>
    <row r="19" spans="1:7" x14ac:dyDescent="0.35">
      <c r="A19" s="1"/>
      <c r="B19" s="37"/>
      <c r="C19" s="38"/>
      <c r="D19" s="39"/>
      <c r="E19" s="38"/>
      <c r="F19" s="39"/>
      <c r="G19" s="1"/>
    </row>
    <row r="20" spans="1:7" x14ac:dyDescent="0.35">
      <c r="A20" s="1"/>
      <c r="B20" s="31"/>
      <c r="C20" s="31"/>
      <c r="D20" s="31"/>
      <c r="E20" s="31"/>
      <c r="F20" s="31"/>
      <c r="G20" s="1"/>
    </row>
    <row r="21" spans="1:7" x14ac:dyDescent="0.35">
      <c r="A21" s="1"/>
      <c r="B21" s="120"/>
      <c r="C21" s="120"/>
      <c r="D21" s="120"/>
      <c r="E21" s="120"/>
      <c r="F21" s="120"/>
      <c r="G21" s="1"/>
    </row>
    <row r="22" spans="1:7" x14ac:dyDescent="0.35">
      <c r="A22" s="1"/>
      <c r="B22" s="33"/>
      <c r="C22" s="33"/>
      <c r="D22" s="33"/>
      <c r="E22" s="33"/>
      <c r="F22" s="33"/>
      <c r="G22" s="1"/>
    </row>
    <row r="23" spans="1:7" x14ac:dyDescent="0.35">
      <c r="A23" s="1"/>
      <c r="B23" s="34"/>
      <c r="C23" s="40"/>
      <c r="D23" s="36"/>
      <c r="E23" s="40"/>
      <c r="F23" s="36"/>
      <c r="G23" s="1"/>
    </row>
    <row r="24" spans="1:7" x14ac:dyDescent="0.35">
      <c r="A24" s="1"/>
      <c r="B24" s="37"/>
      <c r="C24" s="38"/>
      <c r="D24" s="39"/>
      <c r="E24" s="38"/>
      <c r="F24" s="39"/>
      <c r="G24" s="1"/>
    </row>
    <row r="25" spans="1:7" x14ac:dyDescent="0.35">
      <c r="A25" s="1"/>
      <c r="B25" s="37"/>
      <c r="C25" s="38"/>
      <c r="D25" s="39"/>
      <c r="E25" s="38"/>
      <c r="F25" s="39"/>
      <c r="G25" s="1"/>
    </row>
    <row r="26" spans="1:7" x14ac:dyDescent="0.35">
      <c r="A26" s="1"/>
      <c r="B26" s="31"/>
      <c r="C26" s="31"/>
      <c r="D26" s="31"/>
      <c r="E26" s="31"/>
      <c r="F26" s="31"/>
      <c r="G26" s="1"/>
    </row>
    <row r="27" spans="1:7" x14ac:dyDescent="0.35">
      <c r="A27" s="1"/>
      <c r="B27" s="120"/>
      <c r="C27" s="120"/>
      <c r="D27" s="120"/>
      <c r="E27" s="120"/>
      <c r="F27" s="120"/>
      <c r="G27" s="1"/>
    </row>
    <row r="28" spans="1:7" x14ac:dyDescent="0.35">
      <c r="A28" s="1"/>
      <c r="B28" s="33"/>
      <c r="C28" s="33"/>
      <c r="D28" s="33"/>
      <c r="E28" s="33"/>
      <c r="F28" s="33"/>
      <c r="G28" s="1"/>
    </row>
    <row r="29" spans="1:7" x14ac:dyDescent="0.35">
      <c r="A29" s="1"/>
      <c r="B29" s="34"/>
      <c r="C29" s="40"/>
      <c r="D29" s="36"/>
      <c r="E29" s="40"/>
      <c r="F29" s="36"/>
      <c r="G29" s="1"/>
    </row>
    <row r="30" spans="1:7" x14ac:dyDescent="0.35">
      <c r="A30" s="1"/>
      <c r="B30" s="37"/>
      <c r="C30" s="38"/>
      <c r="D30" s="39"/>
      <c r="E30" s="38"/>
      <c r="F30" s="39"/>
      <c r="G30" s="1"/>
    </row>
    <row r="31" spans="1:7" x14ac:dyDescent="0.35">
      <c r="A31" s="1"/>
      <c r="B31" s="37"/>
      <c r="C31" s="38"/>
      <c r="D31" s="39"/>
      <c r="E31" s="38"/>
      <c r="F31" s="39"/>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TsRG8qoMT7NA0H4UUZwM2QHee75hLGor/JNLfEUzuWk2GlJ6j2NyRlueYS/t8pbC4TGIrjChaamj6uEIZdYN5Q==" saltValue="tCxMcqDLxAWnr2crMiacD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1" t="s">
        <v>89</v>
      </c>
      <c r="C3" s="91"/>
      <c r="D3" s="1"/>
    </row>
    <row r="4" spans="1:4" ht="25.5" customHeight="1" x14ac:dyDescent="0.35">
      <c r="A4" s="1"/>
      <c r="B4" s="91"/>
      <c r="C4" s="91"/>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2" t="s">
        <v>13</v>
      </c>
      <c r="C8" s="73"/>
      <c r="D8" s="1"/>
    </row>
    <row r="9" spans="1:4" x14ac:dyDescent="0.35">
      <c r="A9" s="1"/>
      <c r="B9" s="23" t="s">
        <v>61</v>
      </c>
      <c r="C9" s="21">
        <v>1.2699999999999999E-2</v>
      </c>
      <c r="D9" s="1"/>
    </row>
    <row r="10" spans="1:4" x14ac:dyDescent="0.35">
      <c r="A10" s="1"/>
      <c r="B10" s="23" t="s">
        <v>59</v>
      </c>
      <c r="C10" s="21">
        <v>1.7500000000000002E-2</v>
      </c>
      <c r="D10" s="1"/>
    </row>
    <row r="11" spans="1:4" x14ac:dyDescent="0.35">
      <c r="A11" s="1"/>
      <c r="B11" s="23" t="s">
        <v>21</v>
      </c>
      <c r="C11" s="21">
        <v>1.6899999999999998E-2</v>
      </c>
      <c r="D11" s="1"/>
    </row>
    <row r="12" spans="1:4" x14ac:dyDescent="0.35">
      <c r="A12" s="1"/>
      <c r="B12" s="23" t="s">
        <v>29</v>
      </c>
      <c r="C12" s="21">
        <v>1.9699999999999999E-2</v>
      </c>
      <c r="D12" s="1"/>
    </row>
    <row r="13" spans="1:4" x14ac:dyDescent="0.35">
      <c r="A13" s="1"/>
      <c r="B13" s="25" t="s">
        <v>53</v>
      </c>
      <c r="C13" s="26">
        <v>1.2200000000000001E-2</v>
      </c>
      <c r="D13" s="1"/>
    </row>
    <row r="14" spans="1:4" x14ac:dyDescent="0.35">
      <c r="A14" s="1"/>
      <c r="B14" s="25" t="s">
        <v>60</v>
      </c>
      <c r="C14" s="26">
        <v>3.3E-3</v>
      </c>
      <c r="D14" s="1"/>
    </row>
    <row r="15" spans="1:4" x14ac:dyDescent="0.35">
      <c r="A15" s="1"/>
      <c r="B15" s="25" t="s">
        <v>75</v>
      </c>
      <c r="C15" s="26">
        <v>3.56E-2</v>
      </c>
      <c r="D15" s="1"/>
    </row>
    <row r="16" spans="1:4" x14ac:dyDescent="0.35">
      <c r="A16" s="1"/>
      <c r="B16" s="25" t="s">
        <v>125</v>
      </c>
      <c r="C16" s="26">
        <v>8.0799999999999997E-2</v>
      </c>
      <c r="D16" s="1"/>
    </row>
    <row r="17" spans="1:4" x14ac:dyDescent="0.35">
      <c r="A17" s="1"/>
      <c r="B17" s="72"/>
      <c r="C17" s="73"/>
      <c r="D17" s="1"/>
    </row>
    <row r="18" spans="1:4" x14ac:dyDescent="0.35">
      <c r="A18" s="1"/>
      <c r="B18" s="1"/>
      <c r="C18" s="1"/>
      <c r="D18" s="1"/>
    </row>
    <row r="19" spans="1:4" x14ac:dyDescent="0.35">
      <c r="A19" s="1"/>
      <c r="B19" s="1"/>
      <c r="C19" s="1"/>
      <c r="D19" s="1"/>
    </row>
    <row r="20" spans="1:4" x14ac:dyDescent="0.35">
      <c r="A20" s="1"/>
      <c r="B20" s="72" t="s">
        <v>40</v>
      </c>
      <c r="C20" s="73"/>
      <c r="D20" s="1"/>
    </row>
    <row r="21" spans="1:4" x14ac:dyDescent="0.35">
      <c r="A21" s="1"/>
      <c r="B21" s="23" t="s">
        <v>44</v>
      </c>
      <c r="C21" s="44">
        <v>1.7000000000000001E-2</v>
      </c>
      <c r="D21" s="1"/>
    </row>
    <row r="22" spans="1:4" x14ac:dyDescent="0.35">
      <c r="A22" s="1"/>
      <c r="B22" s="123"/>
      <c r="C22" s="124"/>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1iIAQXVayTonEGG1J0/Ju5w8yMGhbD+F1LlFxM4eylHIUw5BZFhMjMg0xztjV2sh78DQWaFSSJndUCdVm/QCOQ==" saltValue="hY15V3wkRTIEwM9BjLvRY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111</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46" t="s">
        <v>12</v>
      </c>
      <c r="C8" s="46"/>
      <c r="D8" s="46"/>
      <c r="E8" s="46"/>
      <c r="F8" s="46"/>
      <c r="G8" s="1"/>
    </row>
    <row r="9" spans="1:7" x14ac:dyDescent="0.35">
      <c r="A9" s="1"/>
      <c r="B9" s="45" t="s">
        <v>50</v>
      </c>
      <c r="C9" s="45"/>
      <c r="D9" s="45"/>
      <c r="E9" s="7">
        <f>'Fane 3. Omkostninger i ØR2023'!E15</f>
        <v>3770038.0319178631</v>
      </c>
      <c r="F9" s="45" t="s">
        <v>3</v>
      </c>
      <c r="G9" s="1"/>
    </row>
    <row r="10" spans="1:7" ht="17.149999999999999" customHeight="1" x14ac:dyDescent="0.35">
      <c r="A10" s="1"/>
      <c r="B10" s="24" t="s">
        <v>46</v>
      </c>
      <c r="C10" s="45"/>
      <c r="D10" s="45"/>
      <c r="E10" s="7">
        <f>'Fane 8.1. Varige tillæg'!C17+'Fane 8.1. Varige tillæg'!E17</f>
        <v>0</v>
      </c>
      <c r="F10" s="45" t="s">
        <v>3</v>
      </c>
      <c r="G10" s="1"/>
    </row>
    <row r="11" spans="1:7" ht="17.149999999999999" customHeight="1" x14ac:dyDescent="0.35">
      <c r="A11" s="1"/>
      <c r="B11" s="24" t="s">
        <v>47</v>
      </c>
      <c r="C11" s="45"/>
      <c r="D11" s="45"/>
      <c r="E11" s="8">
        <f>-('Fane 10. Bortfald'!C13+'Fane 10. Bortfald'!E13)</f>
        <v>0</v>
      </c>
      <c r="F11" s="45" t="s">
        <v>3</v>
      </c>
      <c r="G11" s="1"/>
    </row>
    <row r="12" spans="1:7" ht="17.149999999999999" customHeight="1" x14ac:dyDescent="0.35">
      <c r="A12" s="1"/>
      <c r="B12" s="24" t="s">
        <v>49</v>
      </c>
      <c r="C12" s="45"/>
      <c r="D12" s="45"/>
      <c r="E12" s="8">
        <f>'Fane 9. Tilknyttet virksomhed'!C14+'Fane 9. Tilknyttet virksomhed'!E14</f>
        <v>0</v>
      </c>
      <c r="F12" s="45" t="s">
        <v>3</v>
      </c>
      <c r="G12" s="1"/>
    </row>
    <row r="13" spans="1:7" ht="17.149999999999999" customHeight="1" x14ac:dyDescent="0.35">
      <c r="A13" s="1"/>
      <c r="B13" s="24" t="s">
        <v>17</v>
      </c>
      <c r="C13" s="45"/>
      <c r="D13" s="45"/>
      <c r="E13" s="8">
        <f>E9*'Fane 11. Nøgletal'!C15+SUM(E10:E12)*'Fane 11. Nøgletal'!C16</f>
        <v>134213.35393627593</v>
      </c>
      <c r="F13" s="45" t="s">
        <v>3</v>
      </c>
      <c r="G13" s="1"/>
    </row>
    <row r="14" spans="1:7" ht="17.149999999999999" customHeight="1" x14ac:dyDescent="0.35">
      <c r="A14" s="1"/>
      <c r="B14" s="24" t="s">
        <v>40</v>
      </c>
      <c r="C14" s="45"/>
      <c r="D14" s="45"/>
      <c r="E14" s="8">
        <f>-SUM(E9,E10:E13)*'Fane 11. Nøgletal'!C21</f>
        <v>-66372.27355952037</v>
      </c>
      <c r="F14" s="45" t="s">
        <v>3</v>
      </c>
      <c r="G14" s="1"/>
    </row>
    <row r="15" spans="1:7" ht="15" customHeight="1" x14ac:dyDescent="0.35">
      <c r="A15" s="1"/>
      <c r="B15" s="60" t="s">
        <v>19</v>
      </c>
      <c r="C15" s="28"/>
      <c r="D15" s="28"/>
      <c r="E15" s="9">
        <f>SUM(E9,E10:E14)</f>
        <v>3837879.1122946185</v>
      </c>
      <c r="F15" s="47" t="s">
        <v>3</v>
      </c>
      <c r="G15" s="1"/>
    </row>
    <row r="16" spans="1:7" ht="15" customHeight="1" x14ac:dyDescent="0.35">
      <c r="A16" s="1"/>
      <c r="B16" s="46" t="s">
        <v>11</v>
      </c>
      <c r="C16" s="46"/>
      <c r="D16" s="46"/>
      <c r="E16" s="46"/>
      <c r="F16" s="46"/>
      <c r="G16" s="1"/>
    </row>
    <row r="17" spans="1:7" ht="15" customHeight="1" x14ac:dyDescent="0.35">
      <c r="A17" s="1"/>
      <c r="B17" s="47" t="s">
        <v>11</v>
      </c>
      <c r="C17" s="47"/>
      <c r="D17" s="47"/>
      <c r="E17" s="9">
        <f>'Fane 4. Ikke-påvirkelige omk.'!C19</f>
        <v>1159750.8213939199</v>
      </c>
      <c r="F17" s="47" t="s">
        <v>3</v>
      </c>
      <c r="G17" s="1"/>
    </row>
    <row r="18" spans="1:7" ht="15" customHeight="1" x14ac:dyDescent="0.35">
      <c r="A18" s="1"/>
      <c r="B18" s="46" t="s">
        <v>34</v>
      </c>
      <c r="C18" s="46"/>
      <c r="D18" s="46"/>
      <c r="E18" s="46"/>
      <c r="F18" s="46"/>
      <c r="G18" s="1"/>
    </row>
    <row r="19" spans="1:7" ht="15" customHeight="1" x14ac:dyDescent="0.35">
      <c r="A19" s="1"/>
      <c r="B19" s="24" t="s">
        <v>31</v>
      </c>
      <c r="C19" s="45"/>
      <c r="D19" s="45"/>
      <c r="E19" s="8">
        <f>'Fane 8.2. Engangstillæg'!C15</f>
        <v>0</v>
      </c>
      <c r="F19" s="45" t="s">
        <v>3</v>
      </c>
      <c r="G19" s="1"/>
    </row>
    <row r="20" spans="1:7" x14ac:dyDescent="0.35">
      <c r="A20" s="1"/>
      <c r="B20" s="24" t="s">
        <v>32</v>
      </c>
      <c r="C20" s="45"/>
      <c r="D20" s="45"/>
      <c r="E20" s="8">
        <f>'Fane 8.2. Engangstillæg'!E15</f>
        <v>0</v>
      </c>
      <c r="F20" s="45" t="s">
        <v>3</v>
      </c>
      <c r="G20" s="1"/>
    </row>
    <row r="21" spans="1:7" x14ac:dyDescent="0.35">
      <c r="A21" s="1"/>
      <c r="B21" s="24" t="s">
        <v>78</v>
      </c>
      <c r="C21" s="45"/>
      <c r="D21" s="45"/>
      <c r="E21" s="8">
        <f>-SUM(E19:E20)*'Fane 11. Nøgletal'!C21</f>
        <v>0</v>
      </c>
      <c r="F21" s="45" t="s">
        <v>3</v>
      </c>
      <c r="G21" s="1"/>
    </row>
    <row r="22" spans="1:7" ht="15" customHeight="1" x14ac:dyDescent="0.35">
      <c r="A22" s="1"/>
      <c r="B22" s="60" t="s">
        <v>35</v>
      </c>
      <c r="C22" s="28"/>
      <c r="D22" s="28"/>
      <c r="E22" s="9">
        <f>SUM(E19:E21)</f>
        <v>0</v>
      </c>
      <c r="F22" s="47" t="s">
        <v>3</v>
      </c>
      <c r="G22" s="1"/>
    </row>
    <row r="23" spans="1:7" x14ac:dyDescent="0.35">
      <c r="A23" s="1"/>
      <c r="B23" s="46" t="s">
        <v>55</v>
      </c>
      <c r="C23" s="46"/>
      <c r="D23" s="46"/>
      <c r="E23" s="46"/>
      <c r="F23" s="46"/>
      <c r="G23" s="1"/>
    </row>
    <row r="24" spans="1:7" x14ac:dyDescent="0.35">
      <c r="A24" s="1"/>
      <c r="B24" s="60" t="s">
        <v>56</v>
      </c>
      <c r="C24" s="28"/>
      <c r="D24" s="28"/>
      <c r="E24" s="9">
        <f>'Fane 5. Kontrol af ØR2022'!E15</f>
        <v>-73727.825751432683</v>
      </c>
      <c r="F24" s="47" t="s">
        <v>3</v>
      </c>
      <c r="G24" s="1"/>
    </row>
    <row r="25" spans="1:7" x14ac:dyDescent="0.35">
      <c r="A25" s="1"/>
      <c r="B25" s="46" t="s">
        <v>65</v>
      </c>
      <c r="C25" s="46"/>
      <c r="D25" s="46"/>
      <c r="E25" s="46"/>
      <c r="F25" s="46"/>
      <c r="G25" s="1"/>
    </row>
    <row r="26" spans="1:7" x14ac:dyDescent="0.35">
      <c r="A26" s="1"/>
      <c r="B26" s="47" t="s">
        <v>66</v>
      </c>
      <c r="C26" s="47"/>
      <c r="D26" s="47"/>
      <c r="E26" s="9">
        <f>'Fane 6. Skattesagen'!G13</f>
        <v>0</v>
      </c>
      <c r="F26" s="47" t="s">
        <v>3</v>
      </c>
      <c r="G26" s="1"/>
    </row>
    <row r="27" spans="1:7" x14ac:dyDescent="0.35">
      <c r="A27" s="1"/>
      <c r="B27" s="46" t="s">
        <v>51</v>
      </c>
      <c r="C27" s="46"/>
      <c r="D27" s="46"/>
      <c r="E27" s="10">
        <f>SUM(E15,E17,E22,E24,E26)</f>
        <v>4923902.107937105</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O4Y4c1Q8bmVznHKl1NkQ/QGH4Ro7LLiaoRL2hT84eITUJZx/spFCuWAQeJkybaqp3PfXf2HQQp3p31cwoiWyAw==" saltValue="Jxx7Th9tjXZ2bDD2AQGFh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112</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57</v>
      </c>
      <c r="C8" s="45"/>
      <c r="D8" s="45"/>
      <c r="E8" s="7">
        <f>'Fane 2.1. Økonomisk ramme 2024'!E15</f>
        <v>3837879.1122946185</v>
      </c>
      <c r="F8" s="45" t="s">
        <v>3</v>
      </c>
      <c r="G8" s="1"/>
    </row>
    <row r="9" spans="1:7" ht="15" customHeight="1" x14ac:dyDescent="0.35">
      <c r="A9" s="1"/>
      <c r="B9" s="27" t="s">
        <v>17</v>
      </c>
      <c r="C9" s="45"/>
      <c r="D9" s="45"/>
      <c r="E9" s="8">
        <f>SUM(E8:E8)*'Fane 11. Nøgletal'!C16</f>
        <v>310100.63227340515</v>
      </c>
      <c r="F9" s="45" t="s">
        <v>3</v>
      </c>
      <c r="G9" s="1"/>
    </row>
    <row r="10" spans="1:7" ht="15" customHeight="1" x14ac:dyDescent="0.35">
      <c r="A10" s="1"/>
      <c r="B10" s="27" t="s">
        <v>40</v>
      </c>
      <c r="C10" s="45"/>
      <c r="D10" s="45"/>
      <c r="E10" s="8">
        <f>-SUM(E8:E9)*'Fane 11. Nøgletal'!C21</f>
        <v>-70515.655657656403</v>
      </c>
      <c r="F10" s="45" t="s">
        <v>3</v>
      </c>
      <c r="G10" s="1"/>
    </row>
    <row r="11" spans="1:7" ht="15" customHeight="1" x14ac:dyDescent="0.35">
      <c r="A11" s="1"/>
      <c r="B11" s="28" t="s">
        <v>19</v>
      </c>
      <c r="C11" s="28"/>
      <c r="D11" s="28"/>
      <c r="E11" s="9">
        <f>SUM(E8:E10)</f>
        <v>4077464.0889103673</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f>
        <v>1253458.6877625487</v>
      </c>
      <c r="F13" s="47" t="s">
        <v>3</v>
      </c>
      <c r="G13" s="1"/>
    </row>
    <row r="14" spans="1:7" x14ac:dyDescent="0.35">
      <c r="A14" s="1"/>
      <c r="B14" s="46" t="s">
        <v>55</v>
      </c>
      <c r="C14" s="46"/>
      <c r="D14" s="46"/>
      <c r="E14" s="46"/>
      <c r="F14" s="46"/>
      <c r="G14" s="1"/>
    </row>
    <row r="15" spans="1:7" x14ac:dyDescent="0.35">
      <c r="A15" s="1"/>
      <c r="B15" s="47" t="s">
        <v>67</v>
      </c>
      <c r="C15" s="47"/>
      <c r="D15" s="47"/>
      <c r="E15" s="9">
        <f>'Fane 5. Kontrol af ØR2022'!E33</f>
        <v>-62642.282663332764</v>
      </c>
      <c r="F15" s="47" t="s">
        <v>3</v>
      </c>
      <c r="G15" s="1"/>
    </row>
    <row r="16" spans="1:7" x14ac:dyDescent="0.35">
      <c r="A16" s="1"/>
      <c r="B16" s="46" t="s">
        <v>65</v>
      </c>
      <c r="C16" s="46"/>
      <c r="D16" s="46"/>
      <c r="E16" s="46"/>
      <c r="F16" s="46"/>
      <c r="G16" s="1"/>
    </row>
    <row r="17" spans="1:7" x14ac:dyDescent="0.35">
      <c r="A17" s="1"/>
      <c r="B17" s="47" t="s">
        <v>66</v>
      </c>
      <c r="C17" s="47"/>
      <c r="D17" s="47"/>
      <c r="E17" s="9">
        <f>'Fane 6. Skattesagen'!G14</f>
        <v>0</v>
      </c>
      <c r="F17" s="47" t="s">
        <v>3</v>
      </c>
      <c r="G17" s="1"/>
    </row>
    <row r="18" spans="1:7" x14ac:dyDescent="0.35">
      <c r="A18" s="1"/>
      <c r="B18" s="46" t="s">
        <v>58</v>
      </c>
      <c r="C18" s="46"/>
      <c r="D18" s="46"/>
      <c r="E18" s="10">
        <f>SUM(E11,E13,E15,E17)</f>
        <v>5268280.4940095842</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y0YbgyKGwvnGHjb3JjKJDItn5SuzULKTkaWRXOi2m2VP78/1CpLTVr49ZTSSSaSpo+tbbdlFpScboBEl69fT8g==" saltValue="F+aC4ih1XUZ91+WMXkoWc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113</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69</v>
      </c>
      <c r="C8" s="45"/>
      <c r="D8" s="45"/>
      <c r="E8" s="7">
        <f>'Fane 2.2. Økonomisk ramme 2025'!E11</f>
        <v>4077464.0889103673</v>
      </c>
      <c r="F8" s="45" t="s">
        <v>3</v>
      </c>
      <c r="G8" s="1"/>
    </row>
    <row r="9" spans="1:7" ht="15" customHeight="1" x14ac:dyDescent="0.35">
      <c r="A9" s="1"/>
      <c r="B9" s="27" t="s">
        <v>17</v>
      </c>
      <c r="C9" s="45"/>
      <c r="D9" s="45"/>
      <c r="E9" s="8">
        <f>SUM(E8:E8)*'Fane 11. Nøgletal'!C16</f>
        <v>329459.09838395769</v>
      </c>
      <c r="F9" s="45" t="s">
        <v>3</v>
      </c>
      <c r="G9" s="1"/>
    </row>
    <row r="10" spans="1:7" ht="15" customHeight="1" x14ac:dyDescent="0.35">
      <c r="A10" s="1"/>
      <c r="B10" s="27" t="s">
        <v>40</v>
      </c>
      <c r="C10" s="45"/>
      <c r="D10" s="45"/>
      <c r="E10" s="8">
        <f>-SUM(E8:E9)*'Fane 11. Nøgletal'!C21</f>
        <v>-74917.694184003529</v>
      </c>
      <c r="F10" s="45" t="s">
        <v>3</v>
      </c>
      <c r="G10" s="1"/>
    </row>
    <row r="11" spans="1:7" x14ac:dyDescent="0.35">
      <c r="A11" s="1"/>
      <c r="B11" s="28" t="s">
        <v>19</v>
      </c>
      <c r="C11" s="28"/>
      <c r="D11" s="28"/>
      <c r="E11" s="9">
        <f>SUM(E8:E10)</f>
        <v>4332005.4931103215</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Nøgletal'!C16)^2</f>
        <v>1354738.1497337625</v>
      </c>
      <c r="F13" s="47" t="s">
        <v>3</v>
      </c>
      <c r="G13" s="1"/>
    </row>
    <row r="14" spans="1:7" ht="15" customHeight="1" x14ac:dyDescent="0.35">
      <c r="A14" s="1"/>
      <c r="B14" s="46" t="s">
        <v>55</v>
      </c>
      <c r="C14" s="46"/>
      <c r="D14" s="46"/>
      <c r="E14" s="46"/>
      <c r="F14" s="46"/>
      <c r="G14" s="1"/>
    </row>
    <row r="15" spans="1:7" ht="15" customHeight="1" x14ac:dyDescent="0.35">
      <c r="A15" s="1"/>
      <c r="B15" s="47" t="s">
        <v>56</v>
      </c>
      <c r="C15" s="47"/>
      <c r="D15" s="47"/>
      <c r="E15" s="9">
        <f>'Fane 5. Kontrol af ØR2022'!E33</f>
        <v>-62642.282663332764</v>
      </c>
      <c r="F15" s="47" t="s">
        <v>3</v>
      </c>
      <c r="G15" s="1"/>
    </row>
    <row r="16" spans="1:7" ht="15" customHeight="1" x14ac:dyDescent="0.35">
      <c r="A16" s="1"/>
      <c r="B16" s="46" t="s">
        <v>65</v>
      </c>
      <c r="C16" s="46"/>
      <c r="D16" s="46"/>
      <c r="E16" s="46"/>
      <c r="F16" s="46"/>
      <c r="G16" s="1"/>
    </row>
    <row r="17" spans="1:7" ht="15" customHeight="1" x14ac:dyDescent="0.35">
      <c r="A17" s="1"/>
      <c r="B17" s="47" t="s">
        <v>66</v>
      </c>
      <c r="C17" s="47"/>
      <c r="D17" s="47"/>
      <c r="E17" s="9">
        <f>'Fane 6. Skattesagen'!G15</f>
        <v>0</v>
      </c>
      <c r="F17" s="47" t="s">
        <v>3</v>
      </c>
      <c r="G17" s="1"/>
    </row>
    <row r="18" spans="1:7" x14ac:dyDescent="0.35">
      <c r="A18" s="1"/>
      <c r="B18" s="46" t="s">
        <v>70</v>
      </c>
      <c r="C18" s="46"/>
      <c r="D18" s="46"/>
      <c r="E18" s="10">
        <f>SUM(E11,E13,E15,E17)</f>
        <v>5624101.3601807505</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iOGNDSbm7JS78PoFQrLvMqXLajB/h5MAaBsGBXqbE4NAgV68J/Em42H5QHZacvLxTA53w9kBYxprRWZOQ0ZVGg==" saltValue="hkeSb3CuXXz1pqqkyWUto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114</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46" t="s">
        <v>12</v>
      </c>
      <c r="C7" s="46"/>
      <c r="D7" s="46"/>
      <c r="E7" s="46"/>
      <c r="F7" s="46"/>
      <c r="G7" s="1"/>
    </row>
    <row r="8" spans="1:7" ht="15" customHeight="1" x14ac:dyDescent="0.35">
      <c r="A8" s="1"/>
      <c r="B8" s="45" t="s">
        <v>115</v>
      </c>
      <c r="C8" s="45"/>
      <c r="D8" s="45"/>
      <c r="E8" s="7">
        <f>'Fane 2.3. Økonomisk ramme 2026'!E11</f>
        <v>4332005.4931103215</v>
      </c>
      <c r="F8" s="45" t="s">
        <v>3</v>
      </c>
      <c r="G8" s="1"/>
    </row>
    <row r="9" spans="1:7" ht="15" customHeight="1" x14ac:dyDescent="0.35">
      <c r="A9" s="1"/>
      <c r="B9" s="27" t="s">
        <v>17</v>
      </c>
      <c r="C9" s="45"/>
      <c r="D9" s="45"/>
      <c r="E9" s="8">
        <f>SUM(E8:E8)*'Fane 11. Nøgletal'!C16</f>
        <v>350026.04384331394</v>
      </c>
      <c r="F9" s="45" t="s">
        <v>3</v>
      </c>
      <c r="G9" s="1"/>
    </row>
    <row r="10" spans="1:7" ht="15" customHeight="1" x14ac:dyDescent="0.35">
      <c r="A10" s="1"/>
      <c r="B10" s="27" t="s">
        <v>40</v>
      </c>
      <c r="C10" s="45"/>
      <c r="D10" s="45"/>
      <c r="E10" s="8">
        <f>-SUM(E8:E9)*'Fane 11. Nøgletal'!C21</f>
        <v>-79594.53612821181</v>
      </c>
      <c r="F10" s="45" t="s">
        <v>3</v>
      </c>
      <c r="G10" s="1"/>
    </row>
    <row r="11" spans="1:7" x14ac:dyDescent="0.35">
      <c r="A11" s="1"/>
      <c r="B11" s="28" t="s">
        <v>19</v>
      </c>
      <c r="C11" s="28"/>
      <c r="D11" s="28"/>
      <c r="E11" s="9">
        <f>SUM(E8:E10)</f>
        <v>4602437.0008254237</v>
      </c>
      <c r="F11" s="47" t="s">
        <v>3</v>
      </c>
      <c r="G11" s="1"/>
    </row>
    <row r="12" spans="1:7" x14ac:dyDescent="0.35">
      <c r="A12" s="1"/>
      <c r="B12" s="46" t="s">
        <v>11</v>
      </c>
      <c r="C12" s="46"/>
      <c r="D12" s="46"/>
      <c r="E12" s="46"/>
      <c r="F12" s="46"/>
      <c r="G12" s="1"/>
    </row>
    <row r="13" spans="1:7" ht="15" customHeight="1" x14ac:dyDescent="0.35">
      <c r="A13" s="1"/>
      <c r="B13" s="47" t="s">
        <v>11</v>
      </c>
      <c r="C13" s="47"/>
      <c r="D13" s="47"/>
      <c r="E13" s="9">
        <f>'Fane 4. Ikke-påvirkelige omk.'!C19*(1+'Fane 11. Nøgletal'!C16)^3</f>
        <v>1464200.9922322505</v>
      </c>
      <c r="F13" s="47" t="s">
        <v>3</v>
      </c>
      <c r="G13" s="1"/>
    </row>
    <row r="14" spans="1:7" ht="15" customHeight="1" x14ac:dyDescent="0.35">
      <c r="A14" s="1"/>
      <c r="B14" s="46" t="s">
        <v>55</v>
      </c>
      <c r="C14" s="46"/>
      <c r="D14" s="46"/>
      <c r="E14" s="46"/>
      <c r="F14" s="46"/>
      <c r="G14" s="1"/>
    </row>
    <row r="15" spans="1:7" ht="15" customHeight="1" x14ac:dyDescent="0.35">
      <c r="A15" s="1"/>
      <c r="B15" s="47" t="s">
        <v>56</v>
      </c>
      <c r="C15" s="47"/>
      <c r="D15" s="47"/>
      <c r="E15" s="9">
        <v>0</v>
      </c>
      <c r="F15" s="47" t="s">
        <v>3</v>
      </c>
      <c r="G15" s="1"/>
    </row>
    <row r="16" spans="1:7" ht="15" customHeight="1" x14ac:dyDescent="0.35">
      <c r="A16" s="1"/>
      <c r="B16" s="46" t="s">
        <v>65</v>
      </c>
      <c r="C16" s="46"/>
      <c r="D16" s="46"/>
      <c r="E16" s="46"/>
      <c r="F16" s="46"/>
      <c r="G16" s="1"/>
    </row>
    <row r="17" spans="1:7" ht="15" customHeight="1" x14ac:dyDescent="0.35">
      <c r="A17" s="1"/>
      <c r="B17" s="47" t="s">
        <v>66</v>
      </c>
      <c r="C17" s="47"/>
      <c r="D17" s="47"/>
      <c r="E17" s="9">
        <f>'Fane 6. Skattesagen'!G16</f>
        <v>0</v>
      </c>
      <c r="F17" s="47" t="s">
        <v>3</v>
      </c>
      <c r="G17" s="1"/>
    </row>
    <row r="18" spans="1:7" x14ac:dyDescent="0.35">
      <c r="A18" s="1"/>
      <c r="B18" s="46" t="s">
        <v>116</v>
      </c>
      <c r="C18" s="46"/>
      <c r="D18" s="46"/>
      <c r="E18" s="10">
        <f>SUM(E11,E13,E15,E17)</f>
        <v>6066637.9930576738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dtfx3ILC48VRNMOCT/mSwBWA+KIZm6U3rZ8ggTgkLdhbqUb6aRvXTLzHnRE70JDu5srnrerVNUIk+QzGmTMGmQ==" saltValue="aaTUVNKAI0zx864ys1GDU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796875" defaultRowHeight="14.5" x14ac:dyDescent="0.35"/>
  <cols>
    <col min="1" max="1" width="5.1796875" style="2" customWidth="1"/>
    <col min="2" max="2" width="50.54296875" style="2" customWidth="1"/>
    <col min="3" max="4" width="0" style="2" hidden="1" customWidth="1"/>
    <col min="5" max="5" width="13.54296875" style="2" customWidth="1"/>
    <col min="6" max="6" width="3.81640625" style="2" customWidth="1"/>
    <col min="7" max="7" width="12.269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5" customHeight="1" x14ac:dyDescent="0.35">
      <c r="A3" s="1"/>
      <c r="B3" s="91" t="s">
        <v>118</v>
      </c>
      <c r="C3" s="91"/>
      <c r="D3" s="91"/>
      <c r="E3" s="91"/>
      <c r="F3" s="91"/>
      <c r="G3" s="1"/>
    </row>
    <row r="4" spans="1:7"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46" t="s">
        <v>117</v>
      </c>
      <c r="C8" s="46"/>
      <c r="D8" s="46"/>
      <c r="E8" s="46"/>
      <c r="F8" s="46"/>
      <c r="G8" s="1"/>
    </row>
    <row r="9" spans="1:7" x14ac:dyDescent="0.35">
      <c r="A9" s="1"/>
      <c r="B9" s="45" t="s">
        <v>126</v>
      </c>
      <c r="C9" s="45"/>
      <c r="D9" s="45"/>
      <c r="E9" s="7">
        <v>3703396.1587209124</v>
      </c>
      <c r="F9" s="45" t="s">
        <v>3</v>
      </c>
      <c r="G9" s="1"/>
    </row>
    <row r="10" spans="1:7" x14ac:dyDescent="0.35">
      <c r="A10" s="1"/>
      <c r="B10" s="24" t="s">
        <v>46</v>
      </c>
      <c r="C10" s="45"/>
      <c r="D10" s="45"/>
      <c r="E10" s="7">
        <v>0</v>
      </c>
      <c r="F10" s="45" t="s">
        <v>3</v>
      </c>
      <c r="G10" s="1"/>
    </row>
    <row r="11" spans="1:7" x14ac:dyDescent="0.35">
      <c r="A11" s="1"/>
      <c r="B11" s="24" t="s">
        <v>47</v>
      </c>
      <c r="C11" s="45"/>
      <c r="D11" s="45"/>
      <c r="E11" s="8">
        <v>0</v>
      </c>
      <c r="F11" s="45" t="s">
        <v>3</v>
      </c>
      <c r="G11" s="1"/>
    </row>
    <row r="12" spans="1:7" x14ac:dyDescent="0.35">
      <c r="A12" s="1"/>
      <c r="B12" s="24" t="s">
        <v>49</v>
      </c>
      <c r="C12" s="45"/>
      <c r="D12" s="45"/>
      <c r="E12" s="8">
        <v>0</v>
      </c>
      <c r="F12" s="45" t="s">
        <v>3</v>
      </c>
      <c r="G12" s="1"/>
    </row>
    <row r="13" spans="1:7" x14ac:dyDescent="0.35">
      <c r="A13" s="1"/>
      <c r="B13" s="24" t="s">
        <v>17</v>
      </c>
      <c r="C13" s="45"/>
      <c r="D13" s="45"/>
      <c r="E13" s="8">
        <v>131840.90325046447</v>
      </c>
      <c r="F13" s="45" t="s">
        <v>3</v>
      </c>
      <c r="G13" s="1"/>
    </row>
    <row r="14" spans="1:7" x14ac:dyDescent="0.35">
      <c r="A14" s="1"/>
      <c r="B14" s="24" t="s">
        <v>40</v>
      </c>
      <c r="C14" s="45"/>
      <c r="D14" s="45"/>
      <c r="E14" s="8">
        <v>-65199.030053513408</v>
      </c>
      <c r="F14" s="45" t="s">
        <v>3</v>
      </c>
      <c r="G14" s="1"/>
    </row>
    <row r="15" spans="1:7" x14ac:dyDescent="0.35">
      <c r="A15" s="1"/>
      <c r="B15" s="60" t="s">
        <v>19</v>
      </c>
      <c r="C15" s="28"/>
      <c r="D15" s="28"/>
      <c r="E15" s="9">
        <v>3770038.0319178631</v>
      </c>
      <c r="F15" s="47" t="s">
        <v>3</v>
      </c>
      <c r="G15" s="1"/>
    </row>
    <row r="16" spans="1:7" x14ac:dyDescent="0.35">
      <c r="A16" s="1"/>
      <c r="B16" s="46" t="s">
        <v>11</v>
      </c>
      <c r="C16" s="46"/>
      <c r="D16" s="46"/>
      <c r="E16" s="46"/>
      <c r="F16" s="46"/>
      <c r="G16" s="1"/>
    </row>
    <row r="17" spans="1:7" x14ac:dyDescent="0.35">
      <c r="A17" s="1"/>
      <c r="B17" s="47" t="s">
        <v>11</v>
      </c>
      <c r="C17" s="47"/>
      <c r="D17" s="47"/>
      <c r="E17" s="9">
        <v>1047452.0588280001</v>
      </c>
      <c r="F17" s="47" t="s">
        <v>3</v>
      </c>
      <c r="G17" s="1"/>
    </row>
    <row r="18" spans="1:7" x14ac:dyDescent="0.35">
      <c r="A18" s="1"/>
      <c r="B18" s="46" t="s">
        <v>34</v>
      </c>
      <c r="C18" s="46"/>
      <c r="D18" s="46"/>
      <c r="E18" s="46"/>
      <c r="F18" s="46"/>
      <c r="G18" s="1"/>
    </row>
    <row r="19" spans="1:7" x14ac:dyDescent="0.35">
      <c r="A19" s="1"/>
      <c r="B19" s="24" t="s">
        <v>31</v>
      </c>
      <c r="C19" s="45"/>
      <c r="D19" s="45"/>
      <c r="E19" s="8">
        <v>0</v>
      </c>
      <c r="F19" s="45" t="s">
        <v>3</v>
      </c>
      <c r="G19" s="1"/>
    </row>
    <row r="20" spans="1:7" x14ac:dyDescent="0.35">
      <c r="A20" s="1"/>
      <c r="B20" s="24" t="s">
        <v>32</v>
      </c>
      <c r="C20" s="45"/>
      <c r="D20" s="45"/>
      <c r="E20" s="8">
        <v>0</v>
      </c>
      <c r="F20" s="45" t="s">
        <v>3</v>
      </c>
      <c r="G20" s="1"/>
    </row>
    <row r="21" spans="1:7" x14ac:dyDescent="0.35">
      <c r="A21" s="1"/>
      <c r="B21" s="24" t="s">
        <v>78</v>
      </c>
      <c r="C21" s="45"/>
      <c r="D21" s="45"/>
      <c r="E21" s="8">
        <v>0</v>
      </c>
      <c r="F21" s="45" t="s">
        <v>3</v>
      </c>
      <c r="G21" s="1"/>
    </row>
    <row r="22" spans="1:7" x14ac:dyDescent="0.35">
      <c r="A22" s="1"/>
      <c r="B22" s="60" t="s">
        <v>35</v>
      </c>
      <c r="C22" s="28"/>
      <c r="D22" s="28"/>
      <c r="E22" s="9">
        <v>0</v>
      </c>
      <c r="F22" s="47" t="s">
        <v>3</v>
      </c>
      <c r="G22" s="1"/>
    </row>
    <row r="23" spans="1:7" x14ac:dyDescent="0.35">
      <c r="A23" s="1"/>
      <c r="B23" s="46" t="s">
        <v>55</v>
      </c>
      <c r="C23" s="46"/>
      <c r="D23" s="46"/>
      <c r="E23" s="46"/>
      <c r="F23" s="46"/>
      <c r="G23" s="1"/>
    </row>
    <row r="24" spans="1:7" x14ac:dyDescent="0.35">
      <c r="A24" s="1"/>
      <c r="B24" s="60" t="s">
        <v>56</v>
      </c>
      <c r="C24" s="48"/>
      <c r="D24" s="48"/>
      <c r="E24" s="9">
        <v>-73727.825751432625</v>
      </c>
      <c r="F24" s="47" t="s">
        <v>3</v>
      </c>
      <c r="G24" s="1"/>
    </row>
    <row r="25" spans="1:7" x14ac:dyDescent="0.35">
      <c r="A25" s="1"/>
      <c r="B25" s="46" t="s">
        <v>65</v>
      </c>
      <c r="C25" s="46"/>
      <c r="D25" s="46"/>
      <c r="E25" s="46"/>
      <c r="F25" s="46"/>
      <c r="G25" s="1"/>
    </row>
    <row r="26" spans="1:7" x14ac:dyDescent="0.35">
      <c r="A26" s="1"/>
      <c r="B26" s="47" t="s">
        <v>66</v>
      </c>
      <c r="C26" s="47"/>
      <c r="D26" s="47"/>
      <c r="E26" s="9">
        <v>0</v>
      </c>
      <c r="F26" s="47" t="s">
        <v>3</v>
      </c>
      <c r="G26" s="1"/>
    </row>
    <row r="27" spans="1:7" x14ac:dyDescent="0.35">
      <c r="A27" s="1"/>
      <c r="B27" s="46" t="s">
        <v>133</v>
      </c>
      <c r="C27" s="46"/>
      <c r="D27" s="46"/>
      <c r="E27" s="10">
        <v>4743762.2649944313</v>
      </c>
      <c r="F27" s="11" t="s">
        <v>3</v>
      </c>
      <c r="G27" s="1"/>
    </row>
    <row r="28" spans="1:7" ht="30" customHeight="1" x14ac:dyDescent="0.35">
      <c r="A28" s="1"/>
      <c r="B28" s="92" t="s">
        <v>134</v>
      </c>
      <c r="C28" s="92"/>
      <c r="D28" s="92"/>
      <c r="E28" s="92"/>
      <c r="F28" s="92"/>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R8vkN2eFLyu5w5TJ9Eloj/546uLVo/N5LTKcK1b0OH4XqmVcuntIdoKFKr63cFMsFnP/soKKEgFnfi18xHUBXg==" saltValue="meGuan70wOV49sxd+W3Q/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89" t="s">
        <v>39</v>
      </c>
      <c r="C3" s="89"/>
      <c r="D3" s="89"/>
      <c r="E3" s="1"/>
      <c r="F3" s="1"/>
    </row>
    <row r="4" spans="1:6" ht="15" customHeight="1" x14ac:dyDescent="0.35">
      <c r="A4" s="1"/>
      <c r="B4" s="89"/>
      <c r="C4" s="89"/>
      <c r="D4" s="89"/>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93" t="s">
        <v>119</v>
      </c>
      <c r="C8" s="94"/>
      <c r="D8" s="95"/>
      <c r="E8" s="1"/>
      <c r="F8" s="1"/>
    </row>
    <row r="9" spans="1:6" ht="15" customHeight="1" x14ac:dyDescent="0.35">
      <c r="A9" s="1"/>
      <c r="B9" s="17" t="s">
        <v>24</v>
      </c>
      <c r="C9" s="47" t="s">
        <v>120</v>
      </c>
      <c r="D9" s="47"/>
      <c r="E9" s="1"/>
      <c r="F9" s="1"/>
    </row>
    <row r="10" spans="1:6" ht="15" customHeight="1" x14ac:dyDescent="0.35">
      <c r="A10" s="1"/>
      <c r="B10" s="23" t="s">
        <v>137</v>
      </c>
      <c r="C10" s="8">
        <v>988863</v>
      </c>
      <c r="D10" s="12" t="s">
        <v>3</v>
      </c>
      <c r="E10" s="1"/>
      <c r="F10" s="1"/>
    </row>
    <row r="11" spans="1:6" x14ac:dyDescent="0.35">
      <c r="A11" s="1"/>
      <c r="B11" s="23" t="s">
        <v>138</v>
      </c>
      <c r="C11" s="8">
        <v>3744</v>
      </c>
      <c r="D11" s="12" t="s">
        <v>3</v>
      </c>
      <c r="E11" s="1"/>
      <c r="F11" s="1"/>
    </row>
    <row r="12" spans="1:6" x14ac:dyDescent="0.35">
      <c r="A12" s="1"/>
      <c r="B12" s="23" t="s">
        <v>139</v>
      </c>
      <c r="C12" s="8">
        <v>221</v>
      </c>
      <c r="D12" s="12" t="s">
        <v>3</v>
      </c>
      <c r="E12" s="1"/>
      <c r="F12" s="1"/>
    </row>
    <row r="13" spans="1:6" x14ac:dyDescent="0.35">
      <c r="A13" s="1"/>
      <c r="B13" s="23"/>
      <c r="C13" s="8"/>
      <c r="D13" s="12" t="s">
        <v>3</v>
      </c>
      <c r="E13" s="1"/>
      <c r="F13" s="1"/>
    </row>
    <row r="14" spans="1:6" x14ac:dyDescent="0.35">
      <c r="A14" s="1"/>
      <c r="B14" s="23"/>
      <c r="C14" s="8"/>
      <c r="D14" s="12" t="s">
        <v>3</v>
      </c>
      <c r="E14" s="1"/>
      <c r="F14" s="1"/>
    </row>
    <row r="15" spans="1:6" x14ac:dyDescent="0.35">
      <c r="A15" s="1"/>
      <c r="B15" s="23"/>
      <c r="C15" s="8"/>
      <c r="D15" s="12" t="s">
        <v>3</v>
      </c>
      <c r="E15" s="1"/>
      <c r="F15" s="1"/>
    </row>
    <row r="16" spans="1:6" x14ac:dyDescent="0.35">
      <c r="A16" s="1"/>
      <c r="B16" s="23"/>
      <c r="C16" s="8"/>
      <c r="D16" s="12" t="s">
        <v>3</v>
      </c>
      <c r="E16" s="1"/>
      <c r="F16" s="1"/>
    </row>
    <row r="17" spans="1:6" x14ac:dyDescent="0.35">
      <c r="A17" s="1"/>
      <c r="B17" s="23"/>
      <c r="C17" s="8"/>
      <c r="D17" s="12" t="s">
        <v>3</v>
      </c>
      <c r="E17" s="1"/>
      <c r="F17" s="1"/>
    </row>
    <row r="18" spans="1:6" x14ac:dyDescent="0.35">
      <c r="A18" s="1"/>
      <c r="B18" s="72" t="s">
        <v>121</v>
      </c>
      <c r="C18" s="10">
        <f>SUM(C10:C17)</f>
        <v>992828</v>
      </c>
      <c r="D18" s="11" t="s">
        <v>3</v>
      </c>
      <c r="E18" s="1"/>
      <c r="F18" s="1"/>
    </row>
    <row r="19" spans="1:6" x14ac:dyDescent="0.35">
      <c r="A19" s="1"/>
      <c r="B19" s="72" t="s">
        <v>122</v>
      </c>
      <c r="C19" s="10">
        <f>C18*(1+'Fane 11. Nøgletal'!C16)^2</f>
        <v>1159750.8213939199</v>
      </c>
      <c r="D19" s="11" t="s">
        <v>3</v>
      </c>
      <c r="E19" s="1"/>
      <c r="F19" s="1"/>
    </row>
    <row r="20" spans="1:6" x14ac:dyDescent="0.35">
      <c r="A20" s="1"/>
      <c r="B20" s="14"/>
      <c r="C20" s="13"/>
      <c r="D20" s="13"/>
      <c r="E20" s="1"/>
      <c r="F20" s="1"/>
    </row>
    <row r="21" spans="1:6" x14ac:dyDescent="0.35">
      <c r="A21" s="1"/>
      <c r="B21" s="14"/>
      <c r="C21" s="13"/>
      <c r="D21" s="13"/>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30"/>
      <c r="B51" s="30"/>
      <c r="C51" s="30"/>
      <c r="D51" s="30"/>
      <c r="E51" s="30"/>
      <c r="F51" s="30"/>
    </row>
    <row r="52" spans="1:6" x14ac:dyDescent="0.35">
      <c r="A52" s="30"/>
      <c r="B52" s="30"/>
      <c r="C52" s="30"/>
      <c r="D52" s="30"/>
      <c r="E52" s="30"/>
      <c r="F52" s="30"/>
    </row>
    <row r="53" spans="1:6" x14ac:dyDescent="0.35">
      <c r="A53" s="30"/>
      <c r="B53" s="30"/>
      <c r="C53" s="30"/>
      <c r="D53" s="30"/>
      <c r="E53" s="30"/>
      <c r="F53" s="30"/>
    </row>
    <row r="54" spans="1:6" x14ac:dyDescent="0.35">
      <c r="A54" s="30"/>
      <c r="B54" s="30"/>
      <c r="C54" s="30"/>
      <c r="D54" s="30"/>
      <c r="E54" s="30"/>
      <c r="F54" s="30"/>
    </row>
    <row r="55" spans="1:6" x14ac:dyDescent="0.35">
      <c r="A55" s="30"/>
      <c r="B55" s="30"/>
      <c r="C55" s="30"/>
      <c r="D55" s="30"/>
      <c r="E55" s="30"/>
      <c r="F55" s="30"/>
    </row>
  </sheetData>
  <sheetProtection algorithmName="SHA-512" hashValue="4LsNaYdaoiJQ3+y52PqwC933VVht2RoX/a21ri6a8X0wOnluFS6+usiEXwHBifeYefTV+zYpeoH8qs/WdvVkYQ==" saltValue="MX83kwCRquIVqhXUkQXc5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1" t="s">
        <v>150</v>
      </c>
      <c r="C3" s="91"/>
      <c r="D3" s="91"/>
      <c r="E3" s="91"/>
      <c r="F3" s="91"/>
      <c r="G3" s="1"/>
    </row>
    <row r="4" spans="1:7" ht="15" customHeight="1" x14ac:dyDescent="0.35">
      <c r="A4" s="1"/>
      <c r="B4" s="91"/>
      <c r="C4" s="91"/>
      <c r="D4" s="91"/>
      <c r="E4" s="91"/>
      <c r="F4" s="91"/>
      <c r="G4" s="1"/>
    </row>
    <row r="5" spans="1:7" ht="15" customHeight="1" x14ac:dyDescent="0.35">
      <c r="A5" s="1"/>
      <c r="B5" s="56"/>
      <c r="C5" s="56"/>
      <c r="D5" s="56"/>
      <c r="E5" s="56"/>
      <c r="F5" s="56"/>
      <c r="G5" s="1"/>
    </row>
    <row r="6" spans="1:7" ht="15" customHeight="1" x14ac:dyDescent="0.35">
      <c r="A6" s="1"/>
      <c r="B6" s="1"/>
      <c r="C6" s="50"/>
      <c r="D6" s="51"/>
      <c r="E6" s="56"/>
      <c r="F6" s="56"/>
      <c r="G6" s="1"/>
    </row>
    <row r="7" spans="1:7" x14ac:dyDescent="0.35">
      <c r="A7" s="1"/>
      <c r="B7" s="1"/>
      <c r="C7" s="1"/>
      <c r="D7" s="1"/>
      <c r="E7" s="52"/>
      <c r="F7" s="1"/>
      <c r="G7" s="1"/>
    </row>
    <row r="8" spans="1:7" x14ac:dyDescent="0.35">
      <c r="A8" s="1"/>
      <c r="B8" s="93" t="s">
        <v>62</v>
      </c>
      <c r="C8" s="94"/>
      <c r="D8" s="94"/>
      <c r="E8" s="94"/>
      <c r="F8" s="95"/>
      <c r="G8" s="1"/>
    </row>
    <row r="9" spans="1:7" x14ac:dyDescent="0.35">
      <c r="A9" s="1"/>
      <c r="B9" s="103" t="s">
        <v>140</v>
      </c>
      <c r="C9" s="104"/>
      <c r="D9" s="105"/>
      <c r="E9" s="55">
        <v>-97004.894127643667</v>
      </c>
      <c r="F9" s="12" t="s">
        <v>3</v>
      </c>
      <c r="G9" s="1"/>
    </row>
    <row r="10" spans="1:7" x14ac:dyDescent="0.35">
      <c r="A10" s="1"/>
      <c r="B10" s="72"/>
      <c r="C10" s="22"/>
      <c r="D10" s="22"/>
      <c r="E10" s="22"/>
      <c r="F10" s="73"/>
      <c r="G10" s="1"/>
    </row>
    <row r="11" spans="1:7" ht="54" customHeight="1" x14ac:dyDescent="0.35">
      <c r="A11" s="1"/>
      <c r="B11" s="106" t="s">
        <v>141</v>
      </c>
      <c r="C11" s="107"/>
      <c r="D11" s="107"/>
      <c r="E11" s="107"/>
      <c r="F11" s="108"/>
      <c r="G11" s="1"/>
    </row>
    <row r="12" spans="1:7" ht="22.5" customHeight="1" x14ac:dyDescent="0.35">
      <c r="A12" s="1"/>
      <c r="B12" s="1"/>
      <c r="C12" s="1"/>
      <c r="D12" s="1"/>
      <c r="E12" s="1"/>
      <c r="F12" s="1"/>
      <c r="G12" s="1"/>
    </row>
    <row r="13" spans="1:7" ht="15.75" customHeight="1" x14ac:dyDescent="0.35">
      <c r="A13" s="1"/>
      <c r="B13" s="93" t="s">
        <v>63</v>
      </c>
      <c r="C13" s="94"/>
      <c r="D13" s="94"/>
      <c r="E13" s="94"/>
      <c r="F13" s="95"/>
      <c r="G13" s="1"/>
    </row>
    <row r="14" spans="1:7" ht="14.25" customHeight="1" x14ac:dyDescent="0.35">
      <c r="A14" s="1"/>
      <c r="B14" s="103" t="s">
        <v>71</v>
      </c>
      <c r="C14" s="104"/>
      <c r="D14" s="105"/>
      <c r="E14" s="8">
        <v>-73727.825751432683</v>
      </c>
      <c r="F14" s="12" t="s">
        <v>3</v>
      </c>
      <c r="G14" s="1"/>
    </row>
    <row r="15" spans="1:7" x14ac:dyDescent="0.35">
      <c r="A15" s="1"/>
      <c r="B15" s="103" t="s">
        <v>105</v>
      </c>
      <c r="C15" s="104"/>
      <c r="D15" s="105"/>
      <c r="E15" s="8">
        <v>-73727.825751432683</v>
      </c>
      <c r="F15" s="12" t="s">
        <v>3</v>
      </c>
      <c r="G15" s="1"/>
    </row>
    <row r="16" spans="1:7" x14ac:dyDescent="0.35">
      <c r="A16" s="1"/>
      <c r="B16" s="72"/>
      <c r="C16" s="22"/>
      <c r="D16" s="22"/>
      <c r="E16" s="22"/>
      <c r="F16" s="73"/>
      <c r="G16" s="1"/>
    </row>
    <row r="17" spans="1:7" ht="27.75" customHeight="1" x14ac:dyDescent="0.35">
      <c r="A17" s="1"/>
      <c r="B17" s="106" t="s">
        <v>142</v>
      </c>
      <c r="C17" s="107"/>
      <c r="D17" s="107"/>
      <c r="E17" s="107"/>
      <c r="F17" s="108"/>
      <c r="G17" s="1"/>
    </row>
    <row r="18" spans="1:7" ht="27" customHeight="1" x14ac:dyDescent="0.35">
      <c r="A18" s="1"/>
      <c r="B18" s="1"/>
      <c r="C18" s="1"/>
      <c r="D18" s="1"/>
      <c r="E18" s="1"/>
      <c r="F18" s="1"/>
      <c r="G18" s="1"/>
    </row>
    <row r="19" spans="1:7" ht="20.25" customHeight="1" x14ac:dyDescent="0.35">
      <c r="A19" s="1"/>
      <c r="B19" s="57" t="s">
        <v>143</v>
      </c>
      <c r="C19" s="58"/>
      <c r="D19" s="58"/>
      <c r="E19" s="58"/>
      <c r="F19" s="59"/>
      <c r="G19" s="1"/>
    </row>
    <row r="20" spans="1:7" ht="16.5" customHeight="1" x14ac:dyDescent="0.35">
      <c r="A20" s="1"/>
      <c r="B20" s="61" t="s">
        <v>144</v>
      </c>
      <c r="C20" s="62"/>
      <c r="D20" s="63"/>
      <c r="E20" s="8">
        <v>4519613.4346733345</v>
      </c>
      <c r="F20" s="12" t="s">
        <v>3</v>
      </c>
      <c r="G20" s="1"/>
    </row>
    <row r="21" spans="1:7" x14ac:dyDescent="0.35">
      <c r="A21" s="1"/>
      <c r="B21" s="61" t="s">
        <v>145</v>
      </c>
      <c r="C21" s="62"/>
      <c r="D21" s="63"/>
      <c r="E21" s="8">
        <v>4644898</v>
      </c>
      <c r="F21" s="12" t="s">
        <v>3</v>
      </c>
      <c r="G21" s="1"/>
    </row>
    <row r="22" spans="1:7" x14ac:dyDescent="0.35">
      <c r="A22" s="1"/>
      <c r="B22" s="61" t="s">
        <v>25</v>
      </c>
      <c r="C22" s="62"/>
      <c r="D22" s="63"/>
      <c r="E22" s="8">
        <v>0</v>
      </c>
      <c r="F22" s="12" t="s">
        <v>3</v>
      </c>
      <c r="G22" s="1"/>
    </row>
    <row r="23" spans="1:7" x14ac:dyDescent="0.35">
      <c r="A23" s="1"/>
      <c r="B23" s="64" t="s">
        <v>146</v>
      </c>
      <c r="C23" s="65"/>
      <c r="D23" s="66"/>
      <c r="E23" s="9">
        <f>E20-(E21-E22)</f>
        <v>-125284.56532666553</v>
      </c>
      <c r="F23" s="15" t="s">
        <v>3</v>
      </c>
      <c r="G23" s="1"/>
    </row>
    <row r="24" spans="1:7" x14ac:dyDescent="0.35">
      <c r="A24" s="1"/>
      <c r="B24" s="72"/>
      <c r="C24" s="22"/>
      <c r="D24" s="22"/>
      <c r="E24" s="22"/>
      <c r="F24" s="73"/>
      <c r="G24" s="1"/>
    </row>
    <row r="25" spans="1:7" x14ac:dyDescent="0.35">
      <c r="A25" s="1"/>
      <c r="B25" s="1"/>
      <c r="C25" s="1"/>
      <c r="D25" s="1"/>
      <c r="E25" s="1"/>
      <c r="F25" s="1"/>
      <c r="G25" s="1"/>
    </row>
    <row r="26" spans="1:7" ht="15.75" customHeight="1" x14ac:dyDescent="0.35">
      <c r="A26" s="1"/>
      <c r="B26" s="93" t="s">
        <v>147</v>
      </c>
      <c r="C26" s="94"/>
      <c r="D26" s="94"/>
      <c r="E26" s="94"/>
      <c r="F26" s="95"/>
      <c r="G26" s="1"/>
    </row>
    <row r="27" spans="1:7" ht="13.5" customHeight="1" x14ac:dyDescent="0.35">
      <c r="A27" s="1"/>
      <c r="B27" s="109" t="s">
        <v>148</v>
      </c>
      <c r="C27" s="110"/>
      <c r="D27" s="111"/>
      <c r="E27" s="53">
        <f>IF(AND(E15&lt;0,E23&gt;0,ABS(SUM(E14:E15))&lt;E23),ABS(E14),IF(AND(E15&lt;0,E23&gt;0,ABS(SUM(E14:E15))&gt;E23),SUM(E14,E23),0))</f>
        <v>0</v>
      </c>
      <c r="F27" s="15" t="s">
        <v>3</v>
      </c>
      <c r="G27" s="50"/>
    </row>
    <row r="28" spans="1:7" x14ac:dyDescent="0.35">
      <c r="A28" s="1"/>
      <c r="B28" s="93"/>
      <c r="C28" s="94"/>
      <c r="D28" s="94"/>
      <c r="E28" s="94"/>
      <c r="F28" s="95"/>
      <c r="G28" s="1"/>
    </row>
    <row r="29" spans="1:7" x14ac:dyDescent="0.35">
      <c r="A29" s="1"/>
      <c r="B29" s="1"/>
      <c r="C29" s="1"/>
      <c r="D29" s="1"/>
      <c r="E29" s="1"/>
      <c r="F29" s="1"/>
      <c r="G29" s="1"/>
    </row>
    <row r="30" spans="1:7" x14ac:dyDescent="0.35">
      <c r="A30" s="1"/>
      <c r="B30" s="93" t="s">
        <v>149</v>
      </c>
      <c r="C30" s="94"/>
      <c r="D30" s="94"/>
      <c r="E30" s="94"/>
      <c r="F30" s="95"/>
      <c r="G30" s="1"/>
    </row>
    <row r="31" spans="1:7" x14ac:dyDescent="0.35">
      <c r="A31" s="1"/>
      <c r="B31" s="96" t="s">
        <v>55</v>
      </c>
      <c r="C31" s="97"/>
      <c r="D31" s="98"/>
      <c r="E31" s="54">
        <f>IF(AND(E9&gt;0,(E9+E23)&gt;0),0,IF(AND(E9&gt;0,(E9+E23)&lt;0),(E9+E23),IF(AND(E9&lt;0,E23&lt;0),E23,0)))</f>
        <v>-125284.56532666553</v>
      </c>
      <c r="F31" s="12" t="s">
        <v>3</v>
      </c>
      <c r="G31" s="1"/>
    </row>
    <row r="32" spans="1:7" x14ac:dyDescent="0.35">
      <c r="A32" s="1"/>
      <c r="B32" s="96" t="s">
        <v>41</v>
      </c>
      <c r="C32" s="97"/>
      <c r="D32" s="98"/>
      <c r="E32" s="8">
        <v>2</v>
      </c>
      <c r="F32" s="12" t="s">
        <v>18</v>
      </c>
      <c r="G32" s="1"/>
    </row>
    <row r="33" spans="1:7" x14ac:dyDescent="0.35">
      <c r="A33" s="1"/>
      <c r="B33" s="99" t="s">
        <v>64</v>
      </c>
      <c r="C33" s="99"/>
      <c r="D33" s="99"/>
      <c r="E33" s="53">
        <f>E31/E32</f>
        <v>-62642.282663332764</v>
      </c>
      <c r="F33" s="15" t="s">
        <v>3</v>
      </c>
      <c r="G33" s="1"/>
    </row>
    <row r="34" spans="1:7" x14ac:dyDescent="0.35">
      <c r="A34" s="1"/>
      <c r="B34" s="100"/>
      <c r="C34" s="101"/>
      <c r="D34" s="101"/>
      <c r="E34" s="101"/>
      <c r="F34" s="102"/>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row r="46" spans="1:7" x14ac:dyDescent="0.35">
      <c r="A46" s="30"/>
      <c r="B46" s="30"/>
      <c r="C46" s="30"/>
      <c r="D46" s="30"/>
      <c r="E46" s="30"/>
      <c r="F46" s="30"/>
      <c r="G46" s="30"/>
    </row>
    <row r="47" spans="1:7" x14ac:dyDescent="0.35">
      <c r="A47" s="30"/>
      <c r="B47" s="30"/>
      <c r="C47" s="30"/>
      <c r="D47" s="30"/>
      <c r="E47" s="30"/>
      <c r="F47" s="30"/>
      <c r="G47" s="30"/>
    </row>
    <row r="48" spans="1:7" x14ac:dyDescent="0.35">
      <c r="A48" s="30"/>
      <c r="B48" s="30"/>
      <c r="C48" s="30"/>
      <c r="D48" s="30"/>
      <c r="E48" s="30"/>
      <c r="F48" s="30"/>
      <c r="G48" s="30"/>
    </row>
    <row r="49" spans="1:7" x14ac:dyDescent="0.35">
      <c r="A49" s="30"/>
      <c r="B49" s="30"/>
      <c r="C49" s="30"/>
      <c r="D49" s="30"/>
      <c r="E49" s="30"/>
      <c r="F49" s="30"/>
      <c r="G49" s="30"/>
    </row>
    <row r="50" spans="1:7" x14ac:dyDescent="0.35">
      <c r="A50" s="30"/>
      <c r="G50" s="30"/>
    </row>
  </sheetData>
  <sheetProtection algorithmName="SHA-512" hashValue="nuni8XBD1Ieg1dy1+8dOr39U7a5wDJv633GuO51mgrOPo688JHRa0wCi3PnVrAB8FPPJ2cG1OOOfXWwhXD3U0A==" saltValue="9oi7jb2/eMnwnGD8y/yOFA=="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796875" defaultRowHeight="14.5" x14ac:dyDescent="0.35"/>
  <cols>
    <col min="1" max="1" width="4.7265625" style="42" customWidth="1"/>
    <col min="2" max="2" width="22.54296875" style="42" customWidth="1"/>
    <col min="3" max="3" width="8.26953125" style="42" customWidth="1"/>
    <col min="4" max="6" width="10.7265625" style="42" customWidth="1"/>
    <col min="7" max="7" width="11.1796875" style="42" customWidth="1"/>
    <col min="8" max="8" width="3.26953125" style="42" customWidth="1"/>
    <col min="9" max="9" width="4.81640625" style="42" customWidth="1"/>
    <col min="10" max="16384" width="9.1796875" style="4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89" t="s">
        <v>104</v>
      </c>
      <c r="C3" s="89"/>
      <c r="D3" s="89"/>
      <c r="E3" s="89"/>
      <c r="F3" s="89"/>
      <c r="G3" s="89"/>
      <c r="H3" s="89"/>
      <c r="I3" s="1"/>
    </row>
    <row r="4" spans="1:9" ht="15" customHeight="1" x14ac:dyDescent="0.35">
      <c r="A4" s="1"/>
      <c r="B4" s="89"/>
      <c r="C4" s="89"/>
      <c r="D4" s="89"/>
      <c r="E4" s="89"/>
      <c r="F4" s="89"/>
      <c r="G4" s="89"/>
      <c r="H4" s="89"/>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93" t="s">
        <v>93</v>
      </c>
      <c r="C8" s="94"/>
      <c r="D8" s="94"/>
      <c r="E8" s="94"/>
      <c r="F8" s="94"/>
      <c r="G8" s="94"/>
      <c r="H8" s="95"/>
      <c r="I8" s="1"/>
    </row>
    <row r="9" spans="1:9" ht="15" customHeight="1" x14ac:dyDescent="0.35">
      <c r="A9" s="1"/>
      <c r="B9" s="112" t="s">
        <v>94</v>
      </c>
      <c r="C9" s="113"/>
      <c r="D9" s="113"/>
      <c r="E9" s="113"/>
      <c r="F9" s="113"/>
      <c r="G9" s="113"/>
      <c r="H9" s="114"/>
      <c r="I9" s="1"/>
    </row>
    <row r="10" spans="1:9" x14ac:dyDescent="0.35">
      <c r="A10" s="1"/>
      <c r="B10" s="115" t="s">
        <v>95</v>
      </c>
      <c r="C10" s="116"/>
      <c r="D10" s="116"/>
      <c r="E10" s="116"/>
      <c r="F10" s="117"/>
      <c r="G10" s="43">
        <v>0</v>
      </c>
      <c r="H10" s="8" t="s">
        <v>3</v>
      </c>
      <c r="I10" s="1"/>
    </row>
    <row r="11" spans="1:9" x14ac:dyDescent="0.35">
      <c r="A11" s="1"/>
      <c r="B11" s="115" t="s">
        <v>96</v>
      </c>
      <c r="C11" s="116"/>
      <c r="D11" s="116"/>
      <c r="E11" s="116"/>
      <c r="F11" s="117"/>
      <c r="G11" s="43">
        <v>0</v>
      </c>
      <c r="H11" s="8" t="s">
        <v>3</v>
      </c>
      <c r="I11" s="1"/>
    </row>
    <row r="12" spans="1:9" x14ac:dyDescent="0.35">
      <c r="A12" s="1"/>
      <c r="B12" s="115" t="s">
        <v>97</v>
      </c>
      <c r="C12" s="116"/>
      <c r="D12" s="116"/>
      <c r="E12" s="116"/>
      <c r="F12" s="117"/>
      <c r="G12" s="8">
        <v>0</v>
      </c>
      <c r="H12" s="8" t="s">
        <v>3</v>
      </c>
      <c r="I12" s="1"/>
    </row>
    <row r="13" spans="1:9" x14ac:dyDescent="0.35">
      <c r="A13" s="1"/>
      <c r="B13" s="115" t="s">
        <v>98</v>
      </c>
      <c r="C13" s="116"/>
      <c r="D13" s="116"/>
      <c r="E13" s="116"/>
      <c r="F13" s="117"/>
      <c r="G13" s="8">
        <v>0</v>
      </c>
      <c r="H13" s="8" t="s">
        <v>3</v>
      </c>
      <c r="I13" s="1"/>
    </row>
    <row r="14" spans="1:9" x14ac:dyDescent="0.35">
      <c r="A14" s="1"/>
      <c r="B14" s="115" t="s">
        <v>99</v>
      </c>
      <c r="C14" s="116"/>
      <c r="D14" s="116"/>
      <c r="E14" s="116"/>
      <c r="F14" s="117"/>
      <c r="G14" s="8">
        <v>0</v>
      </c>
      <c r="H14" s="8" t="s">
        <v>3</v>
      </c>
      <c r="I14" s="1"/>
    </row>
    <row r="15" spans="1:9" x14ac:dyDescent="0.35">
      <c r="A15" s="1"/>
      <c r="B15" s="115" t="s">
        <v>100</v>
      </c>
      <c r="C15" s="116"/>
      <c r="D15" s="116"/>
      <c r="E15" s="116"/>
      <c r="F15" s="117"/>
      <c r="G15" s="8">
        <v>0</v>
      </c>
      <c r="H15" s="8" t="s">
        <v>3</v>
      </c>
      <c r="I15" s="1"/>
    </row>
    <row r="16" spans="1:9" x14ac:dyDescent="0.35">
      <c r="A16" s="1"/>
      <c r="B16" s="115" t="s">
        <v>101</v>
      </c>
      <c r="C16" s="116"/>
      <c r="D16" s="116"/>
      <c r="E16" s="116"/>
      <c r="F16" s="117"/>
      <c r="G16" s="8">
        <v>0</v>
      </c>
      <c r="H16" s="8" t="s">
        <v>3</v>
      </c>
      <c r="I16" s="1"/>
    </row>
    <row r="17" spans="1:9" x14ac:dyDescent="0.35">
      <c r="A17" s="1"/>
      <c r="B17" s="115" t="s">
        <v>102</v>
      </c>
      <c r="C17" s="116"/>
      <c r="D17" s="116"/>
      <c r="E17" s="116"/>
      <c r="F17" s="117"/>
      <c r="G17" s="8">
        <v>0</v>
      </c>
      <c r="H17" s="8" t="s">
        <v>3</v>
      </c>
      <c r="I17" s="1"/>
    </row>
    <row r="18" spans="1:9" x14ac:dyDescent="0.35">
      <c r="A18" s="1"/>
      <c r="B18" s="93" t="s">
        <v>103</v>
      </c>
      <c r="C18" s="94"/>
      <c r="D18" s="94"/>
      <c r="E18" s="94"/>
      <c r="F18" s="95"/>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0PWLxAjPTzG89Q8LpnDQr6qH5+0NMKVwjhi5vSSIdwWjC9N3/CKdOliYKlTr6ZTxX0aVAY9sgr99n9C381UMGQ==" saltValue="CigOJc6hjHREH1yqq7EnL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2023-08-24T13:50:00Z</dcterms:modified>
</cp:coreProperties>
</file>