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1700" tabRatio="842" activeTab="1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4" i="8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E31" i="19" l="1"/>
  <c r="C36" i="19" l="1"/>
  <c r="E36" i="19" s="1"/>
  <c r="F54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6" i="8" s="1"/>
  <c r="E29" i="19"/>
  <c r="C13" i="15"/>
  <c r="C15" i="15" s="1"/>
  <c r="C11" i="8" s="1"/>
  <c r="C14" i="16"/>
  <c r="C8" i="8" s="1"/>
  <c r="C9" i="11"/>
  <c r="C29" i="8" s="1"/>
  <c r="C9" i="16" l="1"/>
  <c r="C11" i="17"/>
  <c r="K10" i="17" s="1"/>
  <c r="C13" i="19"/>
  <c r="C27" i="19" s="1"/>
  <c r="C20" i="16"/>
  <c r="C9" i="8" s="1"/>
  <c r="C7" i="8"/>
  <c r="E27" i="19" l="1"/>
  <c r="E37" i="19" s="1"/>
  <c r="C35" i="8" s="1"/>
  <c r="E35" i="8" s="1"/>
  <c r="E11" i="17"/>
  <c r="G11" i="17" s="1"/>
  <c r="I11" i="17" s="1"/>
  <c r="K11" i="17" s="1"/>
  <c r="C8" i="15"/>
  <c r="C9" i="12" l="1"/>
  <c r="C11" i="12" s="1"/>
  <c r="C33" i="8" s="1"/>
  <c r="E33" i="8" s="1"/>
  <c r="C9" i="13" l="1"/>
  <c r="C27" i="8" s="1"/>
  <c r="F8" i="2" l="1"/>
  <c r="F8" i="7"/>
  <c r="F53" i="7" s="1"/>
  <c r="F29" i="2" l="1"/>
  <c r="C9" i="10" s="1"/>
  <c r="C15" i="11" l="1"/>
  <c r="C30" i="8" s="1"/>
  <c r="C15" i="13"/>
  <c r="C28" i="8" s="1"/>
  <c r="C14" i="4"/>
  <c r="C26" i="8" s="1"/>
  <c r="C24" i="3"/>
  <c r="C24" i="8" s="1"/>
  <c r="F55" i="7"/>
  <c r="C19" i="8" s="1"/>
  <c r="C18" i="3"/>
  <c r="C23" i="8" s="1"/>
  <c r="C12" i="3"/>
  <c r="C22" i="8" s="1"/>
  <c r="C8" i="4"/>
  <c r="C25" i="8" s="1"/>
  <c r="C10" i="10"/>
  <c r="C18" i="8" s="1"/>
  <c r="F31" i="2"/>
  <c r="C17" i="8" s="1"/>
  <c r="C20" i="8" l="1"/>
  <c r="E20" i="8" s="1"/>
  <c r="C31" i="8"/>
  <c r="E31" i="8" s="1"/>
  <c r="A1" i="8"/>
  <c r="C9" i="15" l="1"/>
  <c r="C10" i="8" s="1"/>
  <c r="E14" i="8" s="1"/>
  <c r="E37" i="8" s="1"/>
  <c r="E39" i="8" s="1"/>
</calcChain>
</file>

<file path=xl/sharedStrings.xml><?xml version="1.0" encoding="utf-8"?>
<sst xmlns="http://schemas.openxmlformats.org/spreadsheetml/2006/main" count="533" uniqueCount="231">
  <si>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</si>
  <si>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</si>
  <si>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</si>
  <si>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</si>
  <si>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</si>
  <si>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</si>
  <si>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</si>
  <si>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</si>
  <si>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</si>
  <si>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</si>
  <si>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</si>
  <si>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</si>
  <si>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</si>
  <si>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</si>
  <si>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</si>
  <si>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</si>
  <si>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</si>
  <si>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</si>
  <si>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</si>
  <si>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</si>
  <si>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</si>
  <si>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</si>
  <si>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</si>
  <si>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</si>
  <si>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</si>
  <si>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</si>
  <si>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</si>
  <si>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</si>
  <si>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</si>
  <si>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</si>
  <si>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</si>
  <si>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</si>
  <si>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</si>
  <si>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</si>
  <si>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</si>
  <si>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</si>
  <si>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</si>
  <si>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</si>
  <si>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</si>
  <si>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</si>
  <si>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</si>
  <si>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</si>
  <si>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</si>
  <si>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</si>
  <si>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</si>
  <si>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</si>
  <si>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</si>
  <si>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</si>
  <si>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</si>
  <si>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</si>
  <si>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</si>
  <si>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</si>
  <si>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</si>
  <si>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</si>
  <si>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</si>
  <si>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</si>
  <si>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</si>
  <si>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</si>
  <si>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</si>
  <si>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</si>
  <si>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</si>
  <si>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</si>
  <si>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</si>
  <si>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</si>
  <si>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</si>
  <si>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</si>
  <si>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</si>
  <si>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</si>
  <si>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</si>
  <si>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</si>
  <si>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</si>
  <si>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</si>
  <si>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</si>
  <si>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</si>
  <si>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</si>
  <si>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</si>
  <si>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</si>
  <si>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</si>
  <si>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</si>
  <si>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</si>
  <si>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</si>
  <si>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</si>
  <si>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</si>
  <si>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</si>
  <si>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</si>
  <si>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</si>
  <si>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</si>
  <si>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</si>
  <si>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</si>
  <si>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</si>
  <si>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</si>
  <si>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</si>
  <si>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</si>
  <si>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</si>
  <si>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</si>
  <si>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</si>
  <si>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</si>
  <si>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</si>
  <si>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</si>
  <si>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</si>
  <si>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</si>
  <si>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</si>
  <si>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</si>
  <si>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</si>
  <si>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</si>
  <si>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</si>
  <si>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</si>
  <si>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</si>
  <si>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</si>
  <si>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</si>
  <si>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</si>
  <si>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</si>
  <si>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</si>
  <si>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</si>
  <si>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</si>
  <si>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</si>
  <si>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</si>
  <si>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</si>
  <si>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</si>
  <si>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</si>
  <si>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</si>
  <si>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</si>
  <si>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</si>
  <si>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</si>
  <si>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</si>
  <si>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</si>
  <si>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</si>
  <si>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</si>
  <si>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</si>
  <si>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</si>
  <si>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</si>
  <si>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</si>
  <si>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</si>
  <si>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</si>
  <si>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</si>
  <si>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</si>
  <si>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</si>
  <si>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</si>
  <si>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</si>
  <si>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</si>
  <si>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</si>
  <si>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</si>
  <si>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</si>
  <si>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</si>
  <si>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</si>
  <si>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</si>
  <si>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</si>
  <si>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</si>
  <si>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</si>
  <si>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</si>
  <si>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</si>
  <si>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</si>
  <si>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</si>
  <si>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</si>
  <si>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</si>
  <si>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</si>
  <si>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</si>
  <si>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</si>
  <si>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</si>
  <si>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</si>
  <si>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</si>
  <si>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</si>
  <si>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</si>
  <si>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</si>
  <si>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</si>
  <si>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</si>
  <si>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</si>
  <si>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</si>
  <si>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</si>
  <si>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</si>
  <si>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</si>
  <si>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</si>
  <si>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</si>
  <si>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</si>
  <si>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</si>
  <si>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</si>
  <si>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</si>
  <si>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</si>
  <si>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</si>
  <si>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</si>
  <si>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</si>
  <si>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</si>
  <si>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</si>
  <si>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</si>
  <si>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</si>
  <si>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</si>
  <si>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</si>
  <si>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</si>
  <si>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Tjenestemandspensioner</t>
  </si>
  <si>
    <t>Ejendomsskatter</t>
  </si>
  <si>
    <t>Selskabsskatter</t>
  </si>
  <si>
    <t>Køb af ydelser og produkter, der er omfattet af prisloftreguleringen, hos et andet selskab</t>
  </si>
  <si>
    <t>Brønde</t>
  </si>
  <si>
    <t xml:space="preserve">Ø 200 mm &lt; Ledningsnet ≤ Ø 500 mm </t>
  </si>
  <si>
    <t>Ø 1000 mm &lt; Ledningsnet ≤ Ø 1200 mm</t>
  </si>
  <si>
    <t>Stik</t>
  </si>
  <si>
    <t>Pumpeinstallation Miljøklasse A (300-600 l/s) - Mek/EL</t>
  </si>
  <si>
    <t>Pumpeinstallation Miljøklasse A (300-600 l/s) - SRO</t>
  </si>
  <si>
    <t>Strømpeforing ≤ Ø 200 mm</t>
  </si>
  <si>
    <t xml:space="preserve">Ledningsnet ≤ Ø 200 mm </t>
  </si>
  <si>
    <t>Tryksatte minipumpestationer (husstandssystemer)</t>
  </si>
  <si>
    <t>Pumpestationer i brønde (&lt; 6,25 m2), Mek/EL</t>
  </si>
  <si>
    <t>Pumpestationer i brønde (&lt; 6,25 m2), SRO</t>
  </si>
  <si>
    <t xml:space="preserve">Kælder (&lt; 7 m2) </t>
  </si>
  <si>
    <t xml:space="preserve">Installationer </t>
  </si>
  <si>
    <t>Pumpestationer i brønde (&lt; 6,25 m2), Konstruktioner</t>
  </si>
  <si>
    <t>Ø 500 mm &lt; Ledningsnet ≤ Ø 800 mm</t>
  </si>
  <si>
    <t>Strømpeforing Ø 200 mm &lt; Ledningsnet ≤ Ø 500 mm</t>
  </si>
  <si>
    <t>Jordbassin Klasse A</t>
  </si>
  <si>
    <t>Indløb-/udløbsarrangement</t>
  </si>
  <si>
    <t>Administrationbygninger</t>
  </si>
  <si>
    <t>Arbejdsplads</t>
  </si>
  <si>
    <t>Installationer "ingen eller faste riste" (mindre end 7 m2)</t>
  </si>
  <si>
    <t>Strømpeforing Ø 500 mm &lt; Ledningsnet ≤ Ø 800 mm</t>
  </si>
  <si>
    <t>Forsinkelsesbassiner, lukkede med automatisk rensning og SRO Miljøklasse A (500-1.000 m3) - Konstruktioner</t>
  </si>
  <si>
    <t>Forsinkelsesbassiner, lukkede med automatisk rensning og SRO Miljøklasse A (500-1.000 m3) - Mek/EL</t>
  </si>
  <si>
    <t xml:space="preserve">Forsinkelsesbassiner, lukkede med automatisk rensning og SRO Miljøklasse A (500-1.000 m3) - SRO </t>
  </si>
  <si>
    <t>Køretøjer, personbil</t>
  </si>
  <si>
    <t>Køretøjer, store lastvogne (&gt; 3.500 kg.)</t>
  </si>
  <si>
    <t>Køretøjer, entreprenørmaskiner</t>
  </si>
  <si>
    <t>Køretøjer, små lastvogne (&lt; 3.500 kg.)</t>
  </si>
  <si>
    <t>2014</t>
  </si>
  <si>
    <t>75</t>
  </si>
  <si>
    <t>5</t>
  </si>
  <si>
    <t>20</t>
  </si>
  <si>
    <t>50</t>
  </si>
  <si>
    <t>10</t>
  </si>
  <si>
    <t>Afløb Ballerup AS</t>
  </si>
  <si>
    <t>S001</t>
  </si>
  <si>
    <t>Tillæg for gennemførte investeringer i 2010-2014</t>
  </si>
  <si>
    <t>Nyt tillæg for periodevise driftsomkostninger (§ 8, stk. 2, nr.1)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</si>
</sst>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  <xf numFmtId="3" fontId="1" fillId="2" borderId="34" xfId="0" applyNumberFormat="1" applyFont="1" applyFill="1" applyBorder="1" applyAlignment="1" applyProtection="1">
      <alignment horizontal="right" vertical="center"/>
    </xf>
    <xf numFmtId="0" fontId="1" fillId="2" borderId="36" xfId="0" applyFont="1" applyFill="1" applyBorder="1" applyAlignment="1" applyProtection="1">
      <alignment horizontal="left" vertical="center"/>
    </xf>
    <xf numFmtId="3" fontId="1" fillId="2" borderId="37" xfId="0" applyNumberFormat="1" applyFont="1" applyFill="1" applyBorder="1" applyAlignment="1" applyProtection="1">
      <alignment horizontal="right" vertical="center"/>
    </xf>
    <xf numFmtId="0" fontId="1" fillId="2" borderId="38" xfId="0" applyFont="1" applyFill="1" applyBorder="1" applyAlignment="1" applyProtection="1">
      <alignment horizontal="left" vertical="center"/>
    </xf>
    <xf numFmtId="3" fontId="1" fillId="2" borderId="2" xfId="0" applyNumberFormat="1" applyFont="1" applyFill="1" applyBorder="1" applyAlignment="1" applyProtection="1">
      <alignment horizontal="right" vertical="center"/>
    </xf>
    <xf numFmtId="0" fontId="1" fillId="2" borderId="40" xfId="0" applyFont="1" applyFill="1" applyBorder="1" applyAlignment="1" applyProtection="1">
      <alignment horizontal="left" vertical="center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view="pageLayout" zoomScaleNormal="90" workbookViewId="0"/>
  </sheetViews>
  <sheetFormatPr defaultColWidth="0" defaultRowHeight="15" zeroHeight="1" x14ac:dyDescent="0.25"/>
  <cols>
    <col min="1" max="2" width="9.140625" style="118" customWidth="1"/>
    <col min="3" max="3" width="12.28515625" style="118" customWidth="1"/>
    <col min="4" max="4" width="9.140625" style="118" customWidth="1"/>
    <col min="5" max="5" width="9.5703125" style="118" customWidth="1"/>
    <col min="6" max="6" width="16.28515625" style="118" customWidth="1"/>
    <col min="7" max="7" width="5.7109375" style="118" customWidth="1"/>
    <col min="8" max="8" width="5.85546875" style="118" customWidth="1"/>
    <col min="9" max="9" width="9.140625" style="118" customWidth="1"/>
    <col min="10" max="22" width="0" style="118" hidden="1" customWidth="1"/>
    <col min="23" max="16384" width="9.140625" style="118" hidden="1"/>
  </cols>
  <sheetData>
    <row r="1" spans="1:9" ht="15" customHeight="1" x14ac:dyDescent="0.25">
      <c r="A1" s="217" t="s">
        <v>227</v>
      </c>
      <c r="B1" s="117"/>
      <c r="C1" s="117"/>
      <c r="D1" s="117"/>
      <c r="E1" s="117"/>
      <c r="F1" s="117"/>
      <c r="G1" s="117"/>
      <c r="H1" s="117"/>
      <c r="I1" s="117"/>
    </row>
    <row r="2" spans="1:9" x14ac:dyDescent="0.25">
      <c r="A2" s="217" t="s">
        <v>228</v>
      </c>
      <c r="B2" s="117"/>
      <c r="C2" s="117"/>
      <c r="D2" s="117"/>
      <c r="E2" s="117"/>
      <c r="F2" s="117"/>
      <c r="G2" s="117"/>
      <c r="H2" s="117"/>
      <c r="I2" s="117"/>
    </row>
    <row r="3" spans="1:9" x14ac:dyDescent="0.25">
      <c r="A3" s="117"/>
      <c r="B3" s="117"/>
      <c r="C3" s="117"/>
      <c r="D3" s="117"/>
      <c r="E3" s="117"/>
      <c r="F3" s="117"/>
      <c r="G3" s="117"/>
      <c r="H3" s="117"/>
      <c r="I3" s="117"/>
    </row>
    <row r="4" spans="1:9" x14ac:dyDescent="0.25">
      <c r="A4" s="117"/>
      <c r="B4" s="117"/>
      <c r="C4" s="117"/>
      <c r="D4" s="117"/>
      <c r="E4" s="117"/>
      <c r="F4" s="117"/>
      <c r="G4" s="117"/>
      <c r="H4" s="117"/>
      <c r="I4" s="117"/>
    </row>
    <row r="5" spans="1:9" x14ac:dyDescent="0.25">
      <c r="A5" s="117"/>
      <c r="B5" s="117"/>
      <c r="C5" s="117"/>
      <c r="D5" s="117"/>
      <c r="E5" s="117"/>
      <c r="F5" s="117"/>
      <c r="G5" s="117"/>
      <c r="H5" s="117"/>
      <c r="I5" s="117"/>
    </row>
    <row r="6" spans="1:9" x14ac:dyDescent="0.25">
      <c r="A6" s="117"/>
      <c r="B6" s="117"/>
      <c r="C6" s="117"/>
      <c r="D6" s="117"/>
      <c r="E6" s="117"/>
      <c r="F6" s="117"/>
      <c r="G6" s="117"/>
      <c r="H6" s="117"/>
      <c r="I6" s="117"/>
    </row>
    <row r="7" spans="1:9" x14ac:dyDescent="0.25">
      <c r="A7" s="117"/>
      <c r="B7" s="117"/>
      <c r="C7" s="117"/>
      <c r="D7" s="117"/>
      <c r="E7" s="117"/>
      <c r="F7" s="117"/>
      <c r="G7" s="117"/>
      <c r="H7" s="117"/>
      <c r="I7" s="117"/>
    </row>
    <row r="8" spans="1:9" ht="35.25" x14ac:dyDescent="0.5">
      <c r="A8" s="119"/>
      <c r="B8" s="119"/>
      <c r="C8" s="119"/>
      <c r="D8" s="252" t="s">
        <v>58</v>
      </c>
      <c r="E8" s="252"/>
      <c r="F8" s="252"/>
      <c r="G8" s="119"/>
      <c r="H8" s="119"/>
      <c r="I8" s="119"/>
    </row>
    <row r="9" spans="1:9" x14ac:dyDescent="0.25">
      <c r="A9" s="117"/>
      <c r="B9" s="117"/>
      <c r="C9" s="117"/>
      <c r="D9" s="257" t="s">
        <v>107</v>
      </c>
      <c r="E9" s="257"/>
      <c r="F9" s="257"/>
      <c r="G9" s="117"/>
      <c r="H9" s="117"/>
      <c r="I9" s="117"/>
    </row>
    <row r="10" spans="1:9" ht="15.75" x14ac:dyDescent="0.25">
      <c r="A10" s="117"/>
      <c r="B10" s="117"/>
      <c r="C10" s="117"/>
      <c r="D10" s="117"/>
      <c r="E10" s="120"/>
      <c r="F10" s="117"/>
      <c r="G10" s="117"/>
      <c r="H10" s="117"/>
      <c r="I10" s="117"/>
    </row>
    <row r="11" spans="1:9" x14ac:dyDescent="0.25">
      <c r="A11" s="117"/>
      <c r="B11" s="117"/>
      <c r="C11" s="117"/>
      <c r="D11" s="117"/>
      <c r="E11" s="117"/>
      <c r="F11" s="117"/>
      <c r="G11" s="117"/>
      <c r="H11" s="117"/>
      <c r="I11" s="117"/>
    </row>
    <row r="12" spans="1:9" x14ac:dyDescent="0.25">
      <c r="A12" s="117"/>
      <c r="B12" s="117"/>
      <c r="C12" s="117"/>
      <c r="D12" s="117"/>
      <c r="E12" s="117"/>
      <c r="F12" s="117"/>
      <c r="G12" s="117"/>
      <c r="H12" s="117"/>
      <c r="I12" s="117"/>
    </row>
    <row r="13" spans="1:9" x14ac:dyDescent="0.25">
      <c r="A13" s="117"/>
      <c r="B13" s="117"/>
      <c r="C13" s="117"/>
      <c r="D13" s="253" t="s">
        <v>59</v>
      </c>
      <c r="E13" s="253"/>
      <c r="F13" s="253"/>
      <c r="G13" s="117"/>
      <c r="H13" s="117"/>
      <c r="I13" s="117"/>
    </row>
    <row r="14" spans="1:9" x14ac:dyDescent="0.25">
      <c r="A14" s="117"/>
      <c r="B14" s="117"/>
      <c r="C14" s="117"/>
      <c r="D14" s="117"/>
      <c r="E14" s="117"/>
      <c r="F14" s="117"/>
      <c r="G14" s="117"/>
      <c r="H14" s="117"/>
      <c r="I14" s="117"/>
    </row>
    <row r="15" spans="1:9" x14ac:dyDescent="0.25">
      <c r="A15" s="117"/>
      <c r="B15" s="117"/>
      <c r="C15" s="117"/>
      <c r="D15" s="117"/>
      <c r="E15" s="121"/>
      <c r="F15" s="117"/>
      <c r="G15" s="117"/>
      <c r="H15" s="117"/>
      <c r="I15" s="117"/>
    </row>
    <row r="16" spans="1:9" x14ac:dyDescent="0.25">
      <c r="A16" s="117"/>
      <c r="B16" s="117"/>
      <c r="C16" s="122" t="s">
        <v>76</v>
      </c>
      <c r="D16" s="254" t="s">
        <v>60</v>
      </c>
      <c r="E16" s="255"/>
      <c r="F16" s="256"/>
      <c r="G16" s="122"/>
      <c r="H16" s="117"/>
      <c r="I16" s="117"/>
    </row>
    <row r="17" spans="1:9" x14ac:dyDescent="0.25">
      <c r="A17" s="117"/>
      <c r="B17" s="117"/>
      <c r="C17" s="122" t="s">
        <v>77</v>
      </c>
      <c r="D17" s="228" t="s">
        <v>2</v>
      </c>
      <c r="E17" s="229"/>
      <c r="F17" s="230"/>
      <c r="G17" s="122"/>
      <c r="H17" s="117"/>
      <c r="I17" s="117"/>
    </row>
    <row r="18" spans="1:9" x14ac:dyDescent="0.25">
      <c r="A18" s="117"/>
      <c r="B18" s="117"/>
      <c r="C18" s="122" t="s">
        <v>78</v>
      </c>
      <c r="D18" s="228" t="s">
        <v>132</v>
      </c>
      <c r="E18" s="229"/>
      <c r="F18" s="230"/>
      <c r="G18" s="122"/>
      <c r="H18" s="117"/>
      <c r="I18" s="117"/>
    </row>
    <row r="19" spans="1:9" x14ac:dyDescent="0.25">
      <c r="A19" s="117"/>
      <c r="B19" s="117"/>
      <c r="C19" s="122" t="s">
        <v>79</v>
      </c>
      <c r="D19" s="249" t="s">
        <v>44</v>
      </c>
      <c r="E19" s="250"/>
      <c r="F19" s="251"/>
      <c r="G19" s="122"/>
      <c r="H19" s="117"/>
      <c r="I19" s="117"/>
    </row>
    <row r="20" spans="1:9" x14ac:dyDescent="0.25">
      <c r="A20" s="117"/>
      <c r="B20" s="117"/>
      <c r="C20" s="122" t="s">
        <v>80</v>
      </c>
      <c r="D20" s="249" t="s">
        <v>61</v>
      </c>
      <c r="E20" s="250"/>
      <c r="F20" s="251"/>
      <c r="G20" s="122"/>
      <c r="H20" s="117"/>
      <c r="I20" s="117"/>
    </row>
    <row r="21" spans="1:9" x14ac:dyDescent="0.25">
      <c r="A21" s="117"/>
      <c r="B21" s="117"/>
      <c r="C21" s="122" t="s">
        <v>81</v>
      </c>
      <c r="D21" s="249" t="s">
        <v>88</v>
      </c>
      <c r="E21" s="250"/>
      <c r="F21" s="251"/>
      <c r="G21" s="122"/>
      <c r="H21" s="117"/>
      <c r="I21" s="117"/>
    </row>
    <row r="22" spans="1:9" x14ac:dyDescent="0.25">
      <c r="A22" s="117"/>
      <c r="B22" s="117"/>
      <c r="C22" s="122" t="s">
        <v>82</v>
      </c>
      <c r="D22" s="249" t="s">
        <v>62</v>
      </c>
      <c r="E22" s="250"/>
      <c r="F22" s="251"/>
      <c r="G22" s="122"/>
      <c r="H22" s="117"/>
      <c r="I22" s="117"/>
    </row>
    <row r="23" spans="1:9" x14ac:dyDescent="0.25">
      <c r="A23" s="117"/>
      <c r="B23" s="117"/>
      <c r="C23" s="122" t="s">
        <v>83</v>
      </c>
      <c r="D23" s="246" t="s">
        <v>42</v>
      </c>
      <c r="E23" s="247"/>
      <c r="F23" s="248"/>
      <c r="G23" s="122"/>
      <c r="H23" s="117"/>
      <c r="I23" s="117"/>
    </row>
    <row r="24" spans="1:9" x14ac:dyDescent="0.25">
      <c r="A24" s="117"/>
      <c r="B24" s="117"/>
      <c r="C24" s="122" t="s">
        <v>84</v>
      </c>
      <c r="D24" s="243" t="s">
        <v>63</v>
      </c>
      <c r="E24" s="244"/>
      <c r="F24" s="245"/>
      <c r="G24" s="122"/>
      <c r="H24" s="117"/>
      <c r="I24" s="117"/>
    </row>
    <row r="25" spans="1:9" x14ac:dyDescent="0.25">
      <c r="A25" s="117"/>
      <c r="B25" s="117"/>
      <c r="C25" s="122" t="s">
        <v>85</v>
      </c>
      <c r="D25" s="240" t="s">
        <v>64</v>
      </c>
      <c r="E25" s="241"/>
      <c r="F25" s="242"/>
      <c r="G25" s="122"/>
      <c r="H25" s="117"/>
      <c r="I25" s="117"/>
    </row>
    <row r="26" spans="1:9" x14ac:dyDescent="0.25">
      <c r="A26" s="117"/>
      <c r="B26" s="117"/>
      <c r="C26" s="122" t="s">
        <v>86</v>
      </c>
      <c r="D26" s="237" t="s">
        <v>43</v>
      </c>
      <c r="E26" s="238"/>
      <c r="F26" s="239"/>
      <c r="G26" s="122"/>
      <c r="H26" s="117"/>
      <c r="I26" s="117"/>
    </row>
    <row r="27" spans="1:9" x14ac:dyDescent="0.25">
      <c r="A27" s="117"/>
      <c r="B27" s="117"/>
      <c r="C27" s="122" t="s">
        <v>87</v>
      </c>
      <c r="D27" s="234" t="s">
        <v>65</v>
      </c>
      <c r="E27" s="235"/>
      <c r="F27" s="236"/>
      <c r="G27" s="122"/>
      <c r="H27" s="117"/>
      <c r="I27" s="117"/>
    </row>
    <row r="28" spans="1:9" x14ac:dyDescent="0.25">
      <c r="A28" s="117"/>
      <c r="B28" s="117"/>
      <c r="C28" s="122" t="s">
        <v>131</v>
      </c>
      <c r="D28" s="225" t="s">
        <v>142</v>
      </c>
      <c r="E28" s="226"/>
      <c r="F28" s="227"/>
      <c r="G28" s="122"/>
      <c r="H28" s="117"/>
      <c r="I28" s="117"/>
    </row>
    <row r="29" spans="1:9" x14ac:dyDescent="0.25">
      <c r="A29" s="117"/>
      <c r="B29" s="117"/>
      <c r="C29" s="123" t="s">
        <v>141</v>
      </c>
      <c r="D29" s="231" t="s">
        <v>143</v>
      </c>
      <c r="E29" s="232"/>
      <c r="F29" s="233"/>
      <c r="G29" s="122"/>
      <c r="H29" s="117"/>
      <c r="I29" s="117"/>
    </row>
    <row r="30" spans="1:9" x14ac:dyDescent="0.25">
      <c r="A30" s="117"/>
      <c r="B30" s="117"/>
      <c r="C30" s="117"/>
      <c r="D30" s="117"/>
      <c r="E30" s="117"/>
      <c r="F30" s="117"/>
      <c r="G30" s="117"/>
      <c r="H30" s="117"/>
      <c r="I30" s="117"/>
    </row>
    <row r="31" spans="1:9" x14ac:dyDescent="0.25">
      <c r="A31" s="117"/>
      <c r="B31" s="117"/>
      <c r="C31" s="117"/>
      <c r="D31" s="117"/>
      <c r="E31" s="117"/>
      <c r="F31" s="117"/>
      <c r="G31" s="117"/>
      <c r="H31" s="117"/>
      <c r="I31" s="117"/>
    </row>
    <row r="32" spans="1:9" x14ac:dyDescent="0.25">
      <c r="A32" s="117"/>
      <c r="B32" s="117"/>
      <c r="C32" s="117"/>
      <c r="D32" s="117"/>
      <c r="E32" s="117"/>
      <c r="F32" s="117"/>
      <c r="G32" s="117"/>
      <c r="H32" s="117"/>
      <c r="I32" s="117"/>
    </row>
    <row r="33" spans="1:9" x14ac:dyDescent="0.25">
      <c r="A33" s="117"/>
      <c r="B33" s="117"/>
      <c r="C33" s="117"/>
      <c r="D33" s="117"/>
      <c r="E33" s="117"/>
      <c r="F33" s="117"/>
      <c r="G33" s="117"/>
      <c r="H33" s="117"/>
      <c r="I33" s="117"/>
    </row>
    <row r="34" spans="1:9" x14ac:dyDescent="0.25">
      <c r="A34" s="117"/>
      <c r="B34" s="117"/>
      <c r="C34" s="117"/>
      <c r="D34" s="117"/>
      <c r="E34" s="117"/>
      <c r="F34" s="117"/>
      <c r="G34" s="117"/>
      <c r="H34" s="117"/>
      <c r="I34" s="117"/>
    </row>
    <row r="35" spans="1:9" x14ac:dyDescent="0.25">
      <c r="A35" s="117"/>
      <c r="B35" s="117"/>
      <c r="C35" s="117"/>
      <c r="D35" s="117"/>
      <c r="E35" s="117"/>
      <c r="F35" s="117"/>
      <c r="G35" s="117"/>
      <c r="H35" s="117"/>
      <c r="I35" s="117"/>
    </row>
    <row r="36" spans="1:9" x14ac:dyDescent="0.25">
      <c r="A36" s="117"/>
      <c r="B36" s="117"/>
      <c r="C36" s="117"/>
      <c r="D36" s="117"/>
      <c r="E36" s="117"/>
      <c r="F36" s="117"/>
      <c r="G36" s="117"/>
      <c r="H36" s="117"/>
      <c r="I36" s="117"/>
    </row>
    <row r="37" spans="1:9" hidden="1" x14ac:dyDescent="0.25">
      <c r="A37" s="124"/>
      <c r="B37" s="124"/>
      <c r="C37" s="124"/>
      <c r="D37" s="124"/>
      <c r="E37" s="124"/>
      <c r="F37" s="124"/>
      <c r="G37" s="124"/>
      <c r="H37" s="124"/>
      <c r="I37" s="124"/>
    </row>
    <row r="38" spans="1:9" hidden="1" x14ac:dyDescent="0.25">
      <c r="A38" s="124"/>
      <c r="B38" s="124"/>
      <c r="C38" s="124"/>
      <c r="D38" s="124"/>
      <c r="E38" s="124"/>
      <c r="F38" s="124"/>
      <c r="G38" s="124"/>
      <c r="H38" s="124"/>
      <c r="I38" s="124"/>
    </row>
    <row r="39" spans="1:9" hidden="1" x14ac:dyDescent="0.25">
      <c r="A39" s="124"/>
      <c r="B39" s="124"/>
      <c r="C39" s="124"/>
      <c r="D39" s="124"/>
      <c r="E39" s="124"/>
      <c r="F39" s="124"/>
      <c r="G39" s="124"/>
      <c r="H39" s="124"/>
      <c r="I39" s="124"/>
    </row>
    <row r="40" spans="1:9" hidden="1" x14ac:dyDescent="0.25">
      <c r="A40" s="124"/>
      <c r="B40" s="124"/>
      <c r="C40" s="124"/>
      <c r="D40" s="124"/>
      <c r="E40" s="124"/>
      <c r="F40" s="124"/>
      <c r="G40" s="124"/>
      <c r="H40" s="124"/>
      <c r="I40" s="124"/>
    </row>
    <row r="41" spans="1:9" hidden="1" x14ac:dyDescent="0.25">
      <c r="A41" s="124"/>
      <c r="B41" s="124"/>
      <c r="C41" s="124"/>
      <c r="D41" s="124"/>
      <c r="E41" s="124"/>
      <c r="F41" s="124"/>
      <c r="G41" s="124"/>
      <c r="H41" s="124"/>
      <c r="I41" s="124"/>
    </row>
    <row r="42" spans="1:9" hidden="1" x14ac:dyDescent="0.25">
      <c r="A42" s="124"/>
      <c r="B42" s="124"/>
      <c r="C42" s="124"/>
      <c r="D42" s="124"/>
      <c r="E42" s="124"/>
      <c r="F42" s="124"/>
      <c r="G42" s="124"/>
      <c r="H42" s="124"/>
      <c r="I42" s="124"/>
    </row>
    <row r="43" spans="1:9" hidden="1" x14ac:dyDescent="0.25">
      <c r="A43" s="124"/>
      <c r="B43" s="124"/>
      <c r="C43" s="124"/>
      <c r="D43" s="124"/>
      <c r="E43" s="124"/>
      <c r="F43" s="124"/>
      <c r="G43" s="124"/>
      <c r="H43" s="124"/>
      <c r="I43" s="124"/>
    </row>
    <row r="44" spans="1:9" hidden="1" x14ac:dyDescent="0.25">
      <c r="A44" s="124"/>
      <c r="B44" s="124"/>
      <c r="C44" s="124"/>
      <c r="D44" s="124"/>
      <c r="E44" s="124"/>
      <c r="F44" s="124"/>
      <c r="G44" s="124"/>
      <c r="H44" s="124"/>
      <c r="I44" s="124"/>
    </row>
    <row r="45" spans="1:9" hidden="1" x14ac:dyDescent="0.25">
      <c r="A45" s="124"/>
      <c r="B45" s="124"/>
      <c r="C45" s="124"/>
      <c r="D45" s="124"/>
      <c r="E45" s="124"/>
      <c r="F45" s="124"/>
      <c r="G45" s="124"/>
      <c r="H45" s="124"/>
      <c r="I45" s="124"/>
    </row>
    <row r="46" spans="1:9" hidden="1" x14ac:dyDescent="0.25">
      <c r="A46" s="124"/>
      <c r="B46" s="124"/>
      <c r="C46" s="124"/>
      <c r="D46" s="124"/>
      <c r="E46" s="124"/>
      <c r="F46" s="124"/>
      <c r="G46" s="124"/>
      <c r="H46" s="124"/>
      <c r="I46" s="124"/>
    </row>
    <row r="47" spans="1:9" hidden="1" x14ac:dyDescent="0.25">
      <c r="A47" s="124"/>
      <c r="B47" s="124"/>
      <c r="C47" s="124"/>
      <c r="D47" s="124"/>
      <c r="E47" s="124"/>
      <c r="F47" s="124"/>
      <c r="G47" s="124"/>
      <c r="H47" s="124"/>
      <c r="I47" s="124"/>
    </row>
    <row r="48" spans="1:9" hidden="1" x14ac:dyDescent="0.25">
      <c r="A48" s="124"/>
      <c r="B48" s="124"/>
      <c r="C48" s="124"/>
      <c r="D48" s="124"/>
      <c r="E48" s="124"/>
      <c r="F48" s="124"/>
      <c r="G48" s="124"/>
      <c r="H48" s="124"/>
      <c r="I48" s="124"/>
    </row>
    <row r="49" spans="1:9" hidden="1" x14ac:dyDescent="0.25">
      <c r="A49" s="124"/>
      <c r="B49" s="124"/>
      <c r="C49" s="124"/>
      <c r="D49" s="124"/>
      <c r="E49" s="124"/>
      <c r="F49" s="124"/>
      <c r="G49" s="124"/>
      <c r="H49" s="124"/>
      <c r="I49" s="124"/>
    </row>
    <row r="50" spans="1:9" hidden="1" x14ac:dyDescent="0.25">
      <c r="A50" s="124"/>
      <c r="B50" s="124"/>
      <c r="C50" s="124"/>
      <c r="D50" s="124"/>
      <c r="E50" s="124"/>
      <c r="F50" s="124"/>
      <c r="G50" s="124"/>
      <c r="H50" s="124"/>
      <c r="I50" s="124"/>
    </row>
    <row r="51" spans="1:9" hidden="1" x14ac:dyDescent="0.25">
      <c r="A51" s="124"/>
      <c r="B51" s="124"/>
      <c r="C51" s="124"/>
      <c r="D51" s="124"/>
      <c r="E51" s="124"/>
      <c r="F51" s="124"/>
      <c r="G51" s="124"/>
      <c r="H51" s="124"/>
      <c r="I51" s="124"/>
    </row>
    <row r="52" spans="1:9" hidden="1" x14ac:dyDescent="0.25">
      <c r="A52" s="124"/>
      <c r="B52" s="124"/>
      <c r="C52" s="124"/>
      <c r="D52" s="124"/>
      <c r="E52" s="124"/>
      <c r="F52" s="124"/>
      <c r="G52" s="124"/>
      <c r="H52" s="124"/>
      <c r="I52" s="124"/>
    </row>
    <row r="53" spans="1:9" hidden="1" x14ac:dyDescent="0.25">
      <c r="A53" s="124"/>
      <c r="B53" s="124"/>
      <c r="C53" s="124"/>
      <c r="D53" s="124"/>
      <c r="E53" s="124"/>
      <c r="F53" s="124"/>
      <c r="G53" s="124"/>
      <c r="H53" s="124"/>
      <c r="I53" s="124"/>
    </row>
    <row r="54" spans="1:9" hidden="1" x14ac:dyDescent="0.25">
      <c r="A54" s="124"/>
      <c r="B54" s="124"/>
      <c r="C54" s="124"/>
      <c r="D54" s="124"/>
      <c r="E54" s="124"/>
      <c r="F54" s="124"/>
      <c r="G54" s="124"/>
      <c r="H54" s="124"/>
      <c r="I54" s="124"/>
    </row>
    <row r="55" spans="1:9" hidden="1" x14ac:dyDescent="0.25">
      <c r="A55" s="124"/>
      <c r="B55" s="124"/>
      <c r="C55" s="124"/>
      <c r="D55" s="124"/>
      <c r="E55" s="124"/>
      <c r="F55" s="124"/>
      <c r="G55" s="124"/>
      <c r="H55" s="124"/>
      <c r="I55" s="124"/>
    </row>
    <row r="56" spans="1:9" hidden="1" x14ac:dyDescent="0.25">
      <c r="A56" s="124"/>
      <c r="B56" s="124"/>
      <c r="C56" s="124"/>
      <c r="D56" s="124"/>
      <c r="E56" s="124"/>
      <c r="F56" s="124"/>
      <c r="G56" s="124"/>
      <c r="H56" s="124"/>
      <c r="I56" s="124"/>
    </row>
    <row r="57" spans="1:9" hidden="1" x14ac:dyDescent="0.25">
      <c r="A57" s="124"/>
      <c r="B57" s="124"/>
      <c r="C57" s="124"/>
      <c r="D57" s="124"/>
      <c r="E57" s="124"/>
      <c r="F57" s="124"/>
      <c r="G57" s="124"/>
      <c r="H57" s="124"/>
      <c r="I57" s="124"/>
    </row>
    <row r="58" spans="1:9" hidden="1" x14ac:dyDescent="0.25">
      <c r="A58" s="124"/>
      <c r="B58" s="124"/>
      <c r="C58" s="124"/>
      <c r="D58" s="124"/>
      <c r="E58" s="124"/>
      <c r="F58" s="124"/>
      <c r="G58" s="124"/>
      <c r="H58" s="124"/>
      <c r="I58" s="124"/>
    </row>
    <row r="59" spans="1:9" hidden="1" x14ac:dyDescent="0.25">
      <c r="A59" s="124"/>
      <c r="B59" s="124"/>
      <c r="C59" s="124"/>
      <c r="D59" s="124"/>
      <c r="E59" s="124"/>
      <c r="F59" s="124"/>
      <c r="G59" s="124"/>
      <c r="H59" s="124"/>
      <c r="I59" s="124"/>
    </row>
    <row r="60" spans="1:9" hidden="1" x14ac:dyDescent="0.25">
      <c r="A60" s="124"/>
      <c r="B60" s="124"/>
      <c r="C60" s="124"/>
      <c r="D60" s="124"/>
      <c r="E60" s="124"/>
      <c r="F60" s="124"/>
      <c r="G60" s="124"/>
      <c r="H60" s="124"/>
      <c r="I60" s="124"/>
    </row>
    <row r="61" spans="1:9" hidden="1" x14ac:dyDescent="0.25">
      <c r="A61" s="124"/>
      <c r="B61" s="124"/>
      <c r="C61" s="124"/>
      <c r="D61" s="124"/>
      <c r="E61" s="124"/>
      <c r="F61" s="124"/>
      <c r="G61" s="124"/>
      <c r="H61" s="124"/>
      <c r="I61" s="124"/>
    </row>
    <row r="62" spans="1:9" hidden="1" x14ac:dyDescent="0.25">
      <c r="A62" s="124"/>
      <c r="B62" s="124"/>
      <c r="C62" s="124"/>
      <c r="D62" s="124"/>
      <c r="E62" s="124"/>
      <c r="F62" s="124"/>
      <c r="G62" s="124"/>
      <c r="H62" s="124"/>
      <c r="I62" s="124"/>
    </row>
    <row r="63" spans="1:9" hidden="1" x14ac:dyDescent="0.25">
      <c r="A63" s="124"/>
      <c r="B63" s="124"/>
      <c r="C63" s="124"/>
      <c r="D63" s="124"/>
      <c r="E63" s="124"/>
      <c r="F63" s="124"/>
      <c r="G63" s="124"/>
      <c r="H63" s="124"/>
      <c r="I63" s="124"/>
    </row>
    <row r="64" spans="1:9" hidden="1" x14ac:dyDescent="0.25">
      <c r="A64" s="124"/>
      <c r="B64" s="124"/>
      <c r="C64" s="124"/>
      <c r="D64" s="124"/>
      <c r="E64" s="124"/>
      <c r="F64" s="124"/>
      <c r="G64" s="124"/>
      <c r="H64" s="124"/>
      <c r="I64" s="124"/>
    </row>
    <row r="65" spans="1:9" hidden="1" x14ac:dyDescent="0.25">
      <c r="A65" s="124"/>
      <c r="B65" s="124"/>
      <c r="C65" s="124"/>
      <c r="D65" s="124"/>
      <c r="E65" s="124"/>
      <c r="F65" s="124"/>
      <c r="G65" s="124"/>
      <c r="H65" s="124"/>
      <c r="I65" s="124"/>
    </row>
    <row r="66" spans="1:9" hidden="1" x14ac:dyDescent="0.25">
      <c r="A66" s="124"/>
      <c r="B66" s="124"/>
      <c r="C66" s="124"/>
      <c r="D66" s="124"/>
      <c r="E66" s="124"/>
      <c r="F66" s="124"/>
      <c r="G66" s="124"/>
      <c r="H66" s="124"/>
      <c r="I66" s="124"/>
    </row>
    <row r="67" spans="1:9" hidden="1" x14ac:dyDescent="0.25">
      <c r="A67" s="124"/>
      <c r="B67" s="124"/>
      <c r="C67" s="124"/>
      <c r="D67" s="124"/>
      <c r="E67" s="124"/>
      <c r="F67" s="124"/>
      <c r="G67" s="124"/>
      <c r="H67" s="124"/>
      <c r="I67" s="124"/>
    </row>
    <row r="68" spans="1:9" hidden="1" x14ac:dyDescent="0.25">
      <c r="A68" s="124"/>
      <c r="B68" s="124"/>
      <c r="C68" s="124"/>
      <c r="D68" s="124"/>
      <c r="E68" s="124"/>
      <c r="F68" s="124"/>
      <c r="G68" s="124"/>
      <c r="H68" s="124"/>
      <c r="I68" s="124"/>
    </row>
    <row r="69" spans="1:9" hidden="1" x14ac:dyDescent="0.25">
      <c r="A69" s="124"/>
      <c r="B69" s="124"/>
      <c r="C69" s="124"/>
      <c r="D69" s="124"/>
      <c r="E69" s="124"/>
      <c r="F69" s="124"/>
      <c r="G69" s="124"/>
      <c r="H69" s="124"/>
      <c r="I69" s="124"/>
    </row>
    <row r="70" spans="1:9" x14ac:dyDescent="0.25">
      <c r="A70" s="117"/>
      <c r="B70" s="117"/>
      <c r="C70" s="117"/>
      <c r="D70" s="117"/>
      <c r="E70" s="117"/>
      <c r="F70" s="117"/>
      <c r="G70" s="117"/>
      <c r="H70" s="117"/>
      <c r="I70" s="117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5" customWidth="1"/>
    <col min="2" max="2" width="73.85546875" style="175" customWidth="1"/>
    <col min="3" max="3" width="22.7109375" style="175" customWidth="1"/>
    <col min="4" max="4" width="3.7109375" style="175" customWidth="1"/>
    <col min="5" max="5" width="9.140625" style="175" customWidth="1"/>
    <col min="6" max="16384" width="9.140625" style="175" hidden="1"/>
  </cols>
  <sheetData>
    <row r="1" spans="1:5" x14ac:dyDescent="0.25">
      <c r="A1" s="218" t="str">
        <f>'1. Forside'!A1</f>
        <v>Afløb Ballerup AS</v>
      </c>
      <c r="B1" s="56"/>
      <c r="C1" s="56"/>
      <c r="D1" s="56"/>
      <c r="E1" s="56"/>
    </row>
    <row r="2" spans="1:5" x14ac:dyDescent="0.25">
      <c r="A2" s="218" t="str">
        <f>'1. Forside'!A2</f>
        <v>S001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122</v>
      </c>
      <c r="C4" s="261"/>
      <c r="D4" s="261"/>
      <c r="E4" s="56"/>
    </row>
    <row r="5" spans="1:5" ht="16.7" customHeight="1" x14ac:dyDescent="0.3">
      <c r="A5" s="56"/>
      <c r="B5" s="184"/>
      <c r="C5" s="56"/>
      <c r="D5" s="185"/>
      <c r="E5" s="56"/>
    </row>
    <row r="6" spans="1:5" ht="27.2" customHeight="1" x14ac:dyDescent="0.25">
      <c r="A6" s="56"/>
      <c r="B6" s="20" t="s">
        <v>150</v>
      </c>
      <c r="C6" s="176"/>
      <c r="D6" s="186"/>
      <c r="E6" s="56"/>
    </row>
    <row r="7" spans="1:5" x14ac:dyDescent="0.25">
      <c r="A7" s="56"/>
      <c r="B7" s="209"/>
      <c r="C7" s="51">
        <v>0</v>
      </c>
      <c r="D7" s="187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88" t="s">
        <v>0</v>
      </c>
      <c r="E8" s="56"/>
    </row>
    <row r="9" spans="1:5" x14ac:dyDescent="0.25">
      <c r="A9" s="56"/>
      <c r="B9" s="56"/>
      <c r="C9" s="179"/>
      <c r="D9" s="56"/>
      <c r="E9" s="56"/>
    </row>
    <row r="10" spans="1:5" x14ac:dyDescent="0.25">
      <c r="A10" s="56"/>
      <c r="B10" s="56"/>
      <c r="C10" s="179"/>
      <c r="D10" s="56"/>
      <c r="E10" s="56"/>
    </row>
    <row r="11" spans="1:5" ht="27.2" customHeight="1" x14ac:dyDescent="0.25">
      <c r="A11" s="56"/>
      <c r="B11" s="20" t="s">
        <v>151</v>
      </c>
      <c r="C11" s="189"/>
      <c r="D11" s="186"/>
      <c r="E11" s="56"/>
    </row>
    <row r="12" spans="1:5" ht="16.7" customHeight="1" x14ac:dyDescent="0.25">
      <c r="A12" s="56"/>
      <c r="B12" s="104" t="s">
        <v>152</v>
      </c>
      <c r="C12" s="19">
        <v>0</v>
      </c>
      <c r="D12" s="149" t="s">
        <v>0</v>
      </c>
      <c r="E12" s="56"/>
    </row>
    <row r="13" spans="1:5" ht="16.7" customHeight="1" x14ac:dyDescent="0.25">
      <c r="A13" s="56"/>
      <c r="B13" s="104" t="s">
        <v>153</v>
      </c>
      <c r="C13" s="40">
        <v>0</v>
      </c>
      <c r="D13" s="149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1" t="s">
        <v>0</v>
      </c>
      <c r="E14" s="56"/>
    </row>
    <row r="15" spans="1:5" ht="15.75" x14ac:dyDescent="0.25">
      <c r="A15" s="56"/>
      <c r="B15" s="190"/>
      <c r="C15" s="56"/>
      <c r="D15" s="56"/>
      <c r="E15" s="56"/>
    </row>
    <row r="16" spans="1:5" ht="15.75" x14ac:dyDescent="0.25">
      <c r="A16" s="56"/>
      <c r="B16" s="190"/>
      <c r="C16" s="56"/>
      <c r="D16" s="56"/>
      <c r="E16" s="56"/>
    </row>
    <row r="17" spans="1:5" ht="15.75" x14ac:dyDescent="0.25">
      <c r="A17" s="56"/>
      <c r="B17" s="190"/>
      <c r="C17" s="56"/>
      <c r="D17" s="56"/>
      <c r="E17" s="56"/>
    </row>
    <row r="18" spans="1:5" ht="15.75" hidden="1" x14ac:dyDescent="0.25">
      <c r="B18" s="191"/>
      <c r="E18" s="192"/>
    </row>
    <row r="19" spans="1:5" ht="15.75" hidden="1" x14ac:dyDescent="0.25">
      <c r="B19" s="192"/>
      <c r="C19" s="192"/>
    </row>
    <row r="20" spans="1:5" ht="15.75" hidden="1" x14ac:dyDescent="0.25">
      <c r="B20" s="192"/>
      <c r="E20" s="192"/>
    </row>
    <row r="21" spans="1:5" ht="15.75" hidden="1" x14ac:dyDescent="0.25">
      <c r="B21" s="192"/>
      <c r="D21" s="192"/>
    </row>
    <row r="22" spans="1:5" ht="15.75" hidden="1" x14ac:dyDescent="0.25">
      <c r="B22" s="192"/>
      <c r="C22" s="192"/>
    </row>
    <row r="23" spans="1:5" ht="15.75" hidden="1" x14ac:dyDescent="0.25">
      <c r="B23" s="192"/>
      <c r="C23" s="192"/>
    </row>
    <row r="24" spans="1:5" ht="15.75" hidden="1" x14ac:dyDescent="0.25">
      <c r="B24" s="192"/>
      <c r="D24" s="192"/>
    </row>
    <row r="25" spans="1:5" ht="15.75" hidden="1" x14ac:dyDescent="0.25">
      <c r="B25" s="192"/>
      <c r="D25" s="192"/>
    </row>
    <row r="26" spans="1:5" ht="15.75" hidden="1" x14ac:dyDescent="0.25">
      <c r="B26" s="192"/>
      <c r="D26" s="192"/>
    </row>
    <row r="27" spans="1:5" ht="15.75" hidden="1" x14ac:dyDescent="0.25">
      <c r="B27" s="191"/>
      <c r="C27" s="191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2"/>
    </row>
    <row r="54" spans="2:2" ht="15.75" hidden="1" x14ac:dyDescent="0.25">
      <c r="B54" s="192"/>
    </row>
    <row r="55" spans="2:2" ht="15.75" hidden="1" x14ac:dyDescent="0.25">
      <c r="B55" s="192"/>
    </row>
    <row r="56" spans="2:2" ht="15.75" hidden="1" x14ac:dyDescent="0.25">
      <c r="B56" s="192"/>
    </row>
    <row r="57" spans="2:2" ht="15.75" hidden="1" x14ac:dyDescent="0.25">
      <c r="B57" s="192"/>
    </row>
    <row r="58" spans="2:2" ht="15.75" hidden="1" x14ac:dyDescent="0.25">
      <c r="B58" s="192"/>
    </row>
    <row r="59" spans="2:2" ht="15.75" hidden="1" x14ac:dyDescent="0.25">
      <c r="B59" s="192"/>
    </row>
    <row r="60" spans="2:2" ht="15.75" hidden="1" x14ac:dyDescent="0.25">
      <c r="B60" s="192"/>
    </row>
    <row r="61" spans="2:2" ht="15.75" hidden="1" x14ac:dyDescent="0.25">
      <c r="B61" s="192"/>
    </row>
    <row r="62" spans="2:2" ht="15.75" hidden="1" x14ac:dyDescent="0.25">
      <c r="B62" s="191"/>
    </row>
    <row r="63" spans="2:2" hidden="1" x14ac:dyDescent="0.25"/>
    <row r="64" spans="2:2" hidden="1" x14ac:dyDescent="0.25"/>
    <row r="65" spans="1:5" hidden="1" x14ac:dyDescent="0.25">
      <c r="A65" s="182"/>
      <c r="B65" s="182"/>
      <c r="C65" s="182"/>
      <c r="D65" s="182"/>
      <c r="E65" s="182"/>
    </row>
    <row r="66" spans="1:5" hidden="1" x14ac:dyDescent="0.25">
      <c r="A66" s="182"/>
      <c r="B66" s="182"/>
      <c r="C66" s="182"/>
      <c r="D66" s="182"/>
      <c r="E66" s="182"/>
    </row>
    <row r="67" spans="1:5" hidden="1" x14ac:dyDescent="0.25">
      <c r="A67" s="182"/>
      <c r="B67" s="182"/>
      <c r="C67" s="182"/>
      <c r="D67" s="182"/>
      <c r="E67" s="182"/>
    </row>
    <row r="68" spans="1:5" hidden="1" x14ac:dyDescent="0.25">
      <c r="A68" s="182"/>
      <c r="B68" s="182"/>
      <c r="C68" s="182"/>
      <c r="D68" s="182"/>
      <c r="E68" s="182"/>
    </row>
    <row r="69" spans="1:5" hidden="1" x14ac:dyDescent="0.25">
      <c r="A69" s="182"/>
      <c r="B69" s="182"/>
      <c r="C69" s="182"/>
      <c r="D69" s="182"/>
      <c r="E69" s="182"/>
    </row>
    <row r="70" spans="1:5" hidden="1" x14ac:dyDescent="0.25">
      <c r="A70" s="182"/>
      <c r="B70" s="182"/>
      <c r="C70" s="182"/>
      <c r="D70" s="182"/>
      <c r="E70" s="182"/>
    </row>
    <row r="71" spans="1:5" hidden="1" x14ac:dyDescent="0.25">
      <c r="A71" s="182"/>
      <c r="B71" s="182"/>
      <c r="C71" s="182"/>
      <c r="D71" s="182"/>
      <c r="E71" s="182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46" customWidth="1"/>
    <col min="2" max="2" width="77.7109375" style="146" customWidth="1"/>
    <col min="3" max="3" width="20.7109375" style="146" customWidth="1"/>
    <col min="4" max="4" width="3.7109375" style="146" customWidth="1"/>
    <col min="5" max="5" width="9.140625" style="146" customWidth="1"/>
    <col min="6" max="16384" width="9.140625" style="146" hidden="1"/>
  </cols>
  <sheetData>
    <row r="1" spans="1:5" x14ac:dyDescent="0.25">
      <c r="A1" s="219" t="str">
        <f>'1. Forside'!A1</f>
        <v>Afløb Ballerup AS</v>
      </c>
      <c r="B1" s="26"/>
      <c r="C1" s="26"/>
      <c r="D1" s="26"/>
      <c r="E1" s="26"/>
    </row>
    <row r="2" spans="1:5" x14ac:dyDescent="0.25">
      <c r="A2" s="219" t="str">
        <f>'1. Forside'!A2</f>
        <v>S001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1" t="s">
        <v>121</v>
      </c>
      <c r="C4" s="261"/>
      <c r="D4" s="261"/>
      <c r="E4" s="26"/>
    </row>
    <row r="5" spans="1:5" ht="20.25" x14ac:dyDescent="0.3">
      <c r="A5" s="26"/>
      <c r="B5" s="184"/>
      <c r="C5" s="26"/>
      <c r="D5" s="185"/>
      <c r="E5" s="26"/>
    </row>
    <row r="6" spans="1:5" ht="15" customHeight="1" x14ac:dyDescent="0.3">
      <c r="A6" s="26"/>
      <c r="B6" s="184"/>
      <c r="C6" s="56"/>
      <c r="D6" s="185"/>
      <c r="E6" s="26"/>
    </row>
    <row r="7" spans="1:5" ht="27.2" customHeight="1" x14ac:dyDescent="0.25">
      <c r="A7" s="26"/>
      <c r="B7" s="268" t="s">
        <v>155</v>
      </c>
      <c r="C7" s="269"/>
      <c r="D7" s="270"/>
      <c r="E7" s="26"/>
    </row>
    <row r="8" spans="1:5" x14ac:dyDescent="0.25">
      <c r="A8" s="26"/>
      <c r="B8" s="209"/>
      <c r="C8" s="51">
        <v>0</v>
      </c>
      <c r="D8" s="187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88" t="s">
        <v>0</v>
      </c>
      <c r="E9" s="26"/>
    </row>
    <row r="10" spans="1:5" x14ac:dyDescent="0.25">
      <c r="A10" s="26"/>
      <c r="B10" s="56"/>
      <c r="C10" s="193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68" t="s">
        <v>156</v>
      </c>
      <c r="C12" s="269"/>
      <c r="D12" s="270"/>
      <c r="E12" s="26"/>
    </row>
    <row r="13" spans="1:5" ht="15.75" customHeight="1" x14ac:dyDescent="0.25">
      <c r="A13" s="26"/>
      <c r="B13" s="104" t="s">
        <v>157</v>
      </c>
      <c r="C13" s="19">
        <v>0</v>
      </c>
      <c r="D13" s="149" t="s">
        <v>0</v>
      </c>
      <c r="E13" s="26"/>
    </row>
    <row r="14" spans="1:5" x14ac:dyDescent="0.25">
      <c r="A14" s="26"/>
      <c r="B14" s="104" t="s">
        <v>158</v>
      </c>
      <c r="C14" s="40">
        <v>0</v>
      </c>
      <c r="D14" s="149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1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6" customWidth="1"/>
    <col min="2" max="2" width="71.28515625" style="146" customWidth="1"/>
    <col min="3" max="3" width="24.42578125" style="146" customWidth="1"/>
    <col min="4" max="4" width="3.7109375" style="146" customWidth="1"/>
    <col min="5" max="5" width="9.140625" style="146" customWidth="1"/>
    <col min="6" max="6" width="0" style="146" hidden="1" customWidth="1"/>
    <col min="7" max="16384" width="9.140625" style="146" hidden="1"/>
  </cols>
  <sheetData>
    <row r="1" spans="1:5" x14ac:dyDescent="0.25">
      <c r="A1" s="219" t="str">
        <f>'1. Forside'!A1</f>
        <v>Afløb Ballerup AS</v>
      </c>
      <c r="B1" s="26"/>
      <c r="C1" s="26"/>
      <c r="D1" s="26"/>
      <c r="E1" s="26"/>
    </row>
    <row r="2" spans="1:5" x14ac:dyDescent="0.25">
      <c r="A2" s="219" t="str">
        <f>'1. Forside'!A2</f>
        <v>S001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120</v>
      </c>
      <c r="C4" s="258"/>
      <c r="D4" s="258"/>
      <c r="E4" s="26"/>
    </row>
    <row r="5" spans="1:5" ht="15.75" customHeight="1" x14ac:dyDescent="0.3">
      <c r="A5" s="26"/>
      <c r="B5" s="194"/>
      <c r="C5" s="26"/>
      <c r="D5" s="26"/>
      <c r="E5" s="26"/>
    </row>
    <row r="6" spans="1:5" ht="27.2" customHeight="1" x14ac:dyDescent="0.3">
      <c r="A6" s="26"/>
      <c r="B6" s="20" t="s">
        <v>160</v>
      </c>
      <c r="C6" s="195"/>
      <c r="D6" s="196"/>
      <c r="E6" s="26"/>
    </row>
    <row r="7" spans="1:5" x14ac:dyDescent="0.25">
      <c r="A7" s="26"/>
      <c r="B7" s="106" t="s">
        <v>161</v>
      </c>
      <c r="C7" s="51">
        <v>900000</v>
      </c>
      <c r="D7" s="187" t="s">
        <v>0</v>
      </c>
      <c r="E7" s="26"/>
    </row>
    <row r="8" spans="1:5" x14ac:dyDescent="0.25">
      <c r="A8" s="26"/>
      <c r="B8" s="106" t="s">
        <v>162</v>
      </c>
      <c r="C8" s="51">
        <v>1500000</v>
      </c>
      <c r="D8" s="187" t="s">
        <v>0</v>
      </c>
      <c r="E8" s="26"/>
    </row>
    <row r="9" spans="1:5" x14ac:dyDescent="0.25">
      <c r="A9" s="26"/>
      <c r="B9" s="54" t="s">
        <v>34</v>
      </c>
      <c r="C9" s="55">
        <f>C7-C8</f>
        <v>-600000</v>
      </c>
      <c r="D9" s="188" t="s">
        <v>0</v>
      </c>
      <c r="E9" s="26"/>
    </row>
    <row r="10" spans="1:5" x14ac:dyDescent="0.25">
      <c r="A10" s="26"/>
      <c r="B10" s="56"/>
      <c r="C10" s="179"/>
      <c r="D10" s="56"/>
      <c r="E10" s="26"/>
    </row>
    <row r="11" spans="1:5" x14ac:dyDescent="0.25">
      <c r="A11" s="26"/>
      <c r="B11" s="56"/>
      <c r="C11" s="179"/>
      <c r="D11" s="56"/>
      <c r="E11" s="26"/>
    </row>
    <row r="12" spans="1:5" ht="27.2" customHeight="1" x14ac:dyDescent="0.3">
      <c r="A12" s="26"/>
      <c r="B12" s="20" t="s">
        <v>166</v>
      </c>
      <c r="C12" s="197"/>
      <c r="D12" s="196"/>
      <c r="E12" s="26"/>
    </row>
    <row r="13" spans="1:5" x14ac:dyDescent="0.25">
      <c r="A13" s="26"/>
      <c r="B13" s="104" t="s">
        <v>163</v>
      </c>
      <c r="C13" s="19">
        <v>-809359</v>
      </c>
      <c r="D13" s="149" t="s">
        <v>0</v>
      </c>
      <c r="E13" s="26"/>
    </row>
    <row r="14" spans="1:5" x14ac:dyDescent="0.25">
      <c r="A14" s="26"/>
      <c r="B14" s="104" t="s">
        <v>164</v>
      </c>
      <c r="C14" s="40">
        <v>-1500000</v>
      </c>
      <c r="D14" s="149" t="s">
        <v>0</v>
      </c>
      <c r="E14" s="26"/>
    </row>
    <row r="15" spans="1:5" x14ac:dyDescent="0.25">
      <c r="A15" s="26"/>
      <c r="B15" s="28" t="s">
        <v>165</v>
      </c>
      <c r="C15" s="55">
        <f>C13-C14</f>
        <v>690641</v>
      </c>
      <c r="D15" s="151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6" customWidth="1"/>
    <col min="2" max="2" width="62.140625" style="146" customWidth="1"/>
    <col min="3" max="3" width="28" style="146" customWidth="1"/>
    <col min="4" max="4" width="4.42578125" style="146" bestFit="1" customWidth="1"/>
    <col min="5" max="5" width="9.140625" style="146" customWidth="1"/>
    <col min="6" max="16384" width="9.140625" style="146" hidden="1"/>
  </cols>
  <sheetData>
    <row r="1" spans="1:5" x14ac:dyDescent="0.25">
      <c r="A1" s="219" t="str">
        <f>'1. Forside'!A1</f>
        <v>Afløb Ballerup AS</v>
      </c>
      <c r="B1" s="26"/>
      <c r="C1" s="26"/>
      <c r="D1" s="26"/>
      <c r="E1" s="26"/>
    </row>
    <row r="2" spans="1:5" x14ac:dyDescent="0.25">
      <c r="A2" s="219" t="str">
        <f>'1. Forside'!A2</f>
        <v>S001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119</v>
      </c>
      <c r="C4" s="261"/>
      <c r="D4" s="261"/>
      <c r="E4" s="26"/>
    </row>
    <row r="5" spans="1:5" ht="16.7" customHeight="1" x14ac:dyDescent="0.3">
      <c r="A5" s="26"/>
      <c r="B5" s="184"/>
      <c r="C5" s="56"/>
      <c r="D5" s="185"/>
      <c r="E5" s="26"/>
    </row>
    <row r="6" spans="1:5" ht="26.25" customHeight="1" x14ac:dyDescent="0.25">
      <c r="A6" s="26"/>
      <c r="B6" s="57" t="s">
        <v>19</v>
      </c>
      <c r="C6" s="176"/>
      <c r="D6" s="186"/>
      <c r="E6" s="26"/>
    </row>
    <row r="7" spans="1:5" x14ac:dyDescent="0.25">
      <c r="A7" s="26"/>
      <c r="B7" s="58" t="s">
        <v>47</v>
      </c>
      <c r="C7" s="51">
        <v>-33107380</v>
      </c>
      <c r="D7" s="187" t="s">
        <v>0</v>
      </c>
      <c r="E7" s="26"/>
    </row>
    <row r="8" spans="1:5" x14ac:dyDescent="0.25">
      <c r="A8" s="26"/>
      <c r="B8" s="107" t="s">
        <v>167</v>
      </c>
      <c r="C8" s="51">
        <v>-16691583</v>
      </c>
      <c r="D8" s="187" t="s">
        <v>0</v>
      </c>
      <c r="E8" s="26"/>
    </row>
    <row r="9" spans="1:5" x14ac:dyDescent="0.25">
      <c r="A9" s="26"/>
      <c r="B9" s="59" t="s">
        <v>20</v>
      </c>
      <c r="C9" s="60">
        <f>C7-C8</f>
        <v>-16415797</v>
      </c>
      <c r="D9" s="198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87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-3283159.4</v>
      </c>
      <c r="D11" s="188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28" customWidth="1"/>
    <col min="2" max="2" width="68.85546875" style="128" customWidth="1"/>
    <col min="3" max="3" width="14.42578125" style="143" customWidth="1"/>
    <col min="4" max="4" width="3.28515625" style="144" customWidth="1"/>
    <col min="5" max="5" width="14.140625" style="145" customWidth="1"/>
    <col min="6" max="6" width="6.28515625" style="144" customWidth="1"/>
    <col min="7" max="7" width="8.85546875" style="128" customWidth="1"/>
    <col min="8" max="9" width="9.140625" style="128" hidden="1" customWidth="1"/>
    <col min="10" max="10" width="0" style="128" hidden="1" customWidth="1"/>
    <col min="11" max="12" width="9.140625" style="128" hidden="1" customWidth="1"/>
    <col min="13" max="13" width="9.42578125" style="128" hidden="1" customWidth="1"/>
    <col min="14" max="14" width="7.85546875" style="128" hidden="1" customWidth="1"/>
    <col min="15" max="15" width="8.140625" style="128" hidden="1" customWidth="1"/>
    <col min="16" max="18" width="0" style="128" hidden="1" customWidth="1"/>
    <col min="19" max="16384" width="9.140625" style="128" hidden="1"/>
  </cols>
  <sheetData>
    <row r="1" spans="1:18" ht="15" customHeight="1" x14ac:dyDescent="0.2">
      <c r="A1" s="1" t="str">
        <f>'1. Forside'!A1</f>
        <v>Afløb Ballerup AS</v>
      </c>
      <c r="B1" s="1"/>
      <c r="C1" s="125"/>
      <c r="D1" s="126"/>
      <c r="E1" s="127"/>
      <c r="F1" s="126"/>
      <c r="G1" s="1"/>
    </row>
    <row r="2" spans="1:18" x14ac:dyDescent="0.2">
      <c r="A2" s="1" t="str">
        <f>'1. Forside'!A2</f>
        <v>S001</v>
      </c>
      <c r="B2" s="1"/>
      <c r="C2" s="125"/>
      <c r="D2" s="126"/>
      <c r="E2" s="127"/>
      <c r="F2" s="126"/>
      <c r="G2" s="1"/>
    </row>
    <row r="3" spans="1:18" x14ac:dyDescent="0.2">
      <c r="A3" s="1"/>
      <c r="B3" s="1"/>
      <c r="C3" s="125"/>
      <c r="D3" s="126"/>
      <c r="E3" s="127"/>
      <c r="F3" s="126"/>
      <c r="G3" s="1"/>
    </row>
    <row r="4" spans="1:18" ht="30" customHeight="1" x14ac:dyDescent="0.2">
      <c r="A4" s="1"/>
      <c r="B4" s="258" t="s">
        <v>118</v>
      </c>
      <c r="C4" s="258"/>
      <c r="D4" s="258"/>
      <c r="E4" s="258"/>
      <c r="F4" s="258"/>
      <c r="G4" s="1"/>
      <c r="H4" s="129"/>
      <c r="I4" s="130"/>
      <c r="J4" s="130"/>
      <c r="K4" s="130"/>
      <c r="L4" s="130"/>
      <c r="M4" s="130"/>
      <c r="N4" s="130"/>
      <c r="O4" s="130"/>
      <c r="P4" s="130"/>
      <c r="Q4" s="130"/>
      <c r="R4" s="130"/>
    </row>
    <row r="5" spans="1:18" x14ac:dyDescent="0.2">
      <c r="A5" s="1"/>
      <c r="B5" s="1"/>
      <c r="C5" s="125"/>
      <c r="D5" s="126"/>
      <c r="E5" s="127"/>
      <c r="F5" s="126"/>
      <c r="G5" s="1"/>
      <c r="H5" s="129"/>
      <c r="I5" s="130"/>
      <c r="J5" s="130"/>
      <c r="K5" s="130"/>
      <c r="L5" s="130"/>
      <c r="M5" s="130"/>
      <c r="N5" s="130"/>
      <c r="O5" s="130"/>
      <c r="P5" s="130"/>
      <c r="Q5" s="130"/>
      <c r="R5" s="130"/>
    </row>
    <row r="6" spans="1:18" ht="24.75" customHeight="1" x14ac:dyDescent="0.2">
      <c r="A6" s="1"/>
      <c r="B6" s="20" t="s">
        <v>91</v>
      </c>
      <c r="C6" s="111"/>
      <c r="D6" s="112"/>
      <c r="E6" s="113"/>
      <c r="F6" s="69"/>
      <c r="G6" s="1"/>
      <c r="H6" s="131"/>
    </row>
    <row r="7" spans="1:18" ht="14.1" customHeight="1" x14ac:dyDescent="0.2">
      <c r="A7" s="1"/>
      <c r="B7" s="3" t="s">
        <v>92</v>
      </c>
      <c r="C7" s="114"/>
      <c r="D7" s="115"/>
      <c r="E7" s="10">
        <v>53758131.342328861</v>
      </c>
      <c r="F7" s="110" t="s">
        <v>66</v>
      </c>
      <c r="G7" s="1"/>
      <c r="H7" s="131"/>
    </row>
    <row r="8" spans="1:18" ht="14.1" customHeight="1" x14ac:dyDescent="0.2">
      <c r="A8" s="1"/>
      <c r="B8" s="2" t="s">
        <v>169</v>
      </c>
      <c r="C8" s="15"/>
      <c r="D8" s="77"/>
      <c r="E8" s="78"/>
      <c r="F8" s="79"/>
      <c r="G8" s="1"/>
      <c r="H8" s="131"/>
    </row>
    <row r="9" spans="1:18" ht="14.1" customHeight="1" outlineLevel="1" x14ac:dyDescent="0.2">
      <c r="A9" s="1"/>
      <c r="B9" s="63" t="s">
        <v>94</v>
      </c>
      <c r="C9" s="14">
        <v>23784138</v>
      </c>
      <c r="D9" s="80" t="s">
        <v>0</v>
      </c>
      <c r="E9" s="73"/>
      <c r="F9" s="74"/>
      <c r="G9" s="1"/>
      <c r="H9" s="131"/>
    </row>
    <row r="10" spans="1:18" ht="14.1" customHeight="1" outlineLevel="1" x14ac:dyDescent="0.2">
      <c r="A10" s="1"/>
      <c r="B10" s="63" t="s">
        <v>170</v>
      </c>
      <c r="C10" s="14">
        <v>1580647</v>
      </c>
      <c r="D10" s="80" t="s">
        <v>0</v>
      </c>
      <c r="E10" s="73"/>
      <c r="F10" s="74"/>
      <c r="G10" s="1"/>
      <c r="H10" s="131"/>
    </row>
    <row r="11" spans="1:18" ht="14.1" customHeight="1" outlineLevel="1" x14ac:dyDescent="0.2">
      <c r="A11" s="1"/>
      <c r="B11" s="63" t="s">
        <v>171</v>
      </c>
      <c r="C11" s="14">
        <v>994453</v>
      </c>
      <c r="D11" s="80" t="s">
        <v>0</v>
      </c>
      <c r="E11" s="73"/>
      <c r="F11" s="74"/>
      <c r="G11" s="1"/>
      <c r="H11" s="131"/>
    </row>
    <row r="12" spans="1:18" ht="14.1" customHeight="1" outlineLevel="1" x14ac:dyDescent="0.2">
      <c r="A12" s="1"/>
      <c r="B12" s="63" t="s">
        <v>172</v>
      </c>
      <c r="C12" s="14">
        <v>1159892</v>
      </c>
      <c r="D12" s="80" t="s">
        <v>0</v>
      </c>
      <c r="E12" s="73"/>
      <c r="F12" s="74"/>
      <c r="G12" s="1"/>
      <c r="H12" s="131"/>
    </row>
    <row r="13" spans="1:18" ht="14.1" customHeight="1" x14ac:dyDescent="0.2">
      <c r="A13" s="1"/>
      <c r="B13" s="68" t="s">
        <v>22</v>
      </c>
      <c r="C13" s="7">
        <f>SUM(C9:C12)</f>
        <v>27519130</v>
      </c>
      <c r="D13" s="75" t="s">
        <v>0</v>
      </c>
      <c r="E13" s="73"/>
      <c r="F13" s="74"/>
      <c r="G13" s="1"/>
      <c r="H13" s="131"/>
    </row>
    <row r="14" spans="1:18" ht="14.1" customHeight="1" outlineLevel="1" x14ac:dyDescent="0.2">
      <c r="A14" s="1"/>
      <c r="B14" s="63" t="s">
        <v>95</v>
      </c>
      <c r="C14" s="204">
        <v>871400</v>
      </c>
      <c r="D14" s="80" t="s">
        <v>0</v>
      </c>
      <c r="E14" s="73"/>
      <c r="F14" s="74"/>
      <c r="G14" s="1"/>
      <c r="H14" s="131"/>
    </row>
    <row r="15" spans="1:18" ht="14.1" customHeight="1" outlineLevel="1" x14ac:dyDescent="0.2">
      <c r="A15" s="1"/>
      <c r="B15" s="63" t="s">
        <v>96</v>
      </c>
      <c r="C15" s="204">
        <v>900000</v>
      </c>
      <c r="D15" s="80" t="s">
        <v>0</v>
      </c>
      <c r="E15" s="73"/>
      <c r="F15" s="74"/>
      <c r="G15" s="1"/>
      <c r="H15" s="131"/>
    </row>
    <row r="16" spans="1:18" ht="14.1" customHeight="1" outlineLevel="1" x14ac:dyDescent="0.2">
      <c r="A16" s="1"/>
      <c r="B16" s="63" t="s">
        <v>97</v>
      </c>
      <c r="C16" s="204">
        <v>0</v>
      </c>
      <c r="D16" s="80" t="s">
        <v>0</v>
      </c>
      <c r="E16" s="73"/>
      <c r="F16" s="74"/>
      <c r="G16" s="1"/>
      <c r="H16" s="131"/>
      <c r="O16" s="131"/>
    </row>
    <row r="17" spans="1:15" ht="14.1" customHeight="1" x14ac:dyDescent="0.2">
      <c r="A17" s="1"/>
      <c r="B17" s="68" t="s">
        <v>98</v>
      </c>
      <c r="C17" s="7">
        <f>SUM(C14:C16)</f>
        <v>1771400</v>
      </c>
      <c r="D17" s="75" t="s">
        <v>0</v>
      </c>
      <c r="E17" s="73"/>
      <c r="F17" s="74"/>
      <c r="G17" s="1"/>
      <c r="H17" s="131"/>
      <c r="O17" s="131"/>
    </row>
    <row r="18" spans="1:15" ht="14.1" customHeight="1" x14ac:dyDescent="0.2">
      <c r="A18" s="1"/>
      <c r="B18" s="68" t="s">
        <v>25</v>
      </c>
      <c r="C18" s="7">
        <v>76689</v>
      </c>
      <c r="D18" s="75" t="s">
        <v>0</v>
      </c>
      <c r="E18" s="73"/>
      <c r="F18" s="74"/>
      <c r="G18" s="1"/>
      <c r="H18" s="131"/>
      <c r="O18" s="131"/>
    </row>
    <row r="19" spans="1:15" ht="13.5" customHeight="1" outlineLevel="1" x14ac:dyDescent="0.2">
      <c r="A19" s="1"/>
      <c r="B19" s="63" t="s">
        <v>99</v>
      </c>
      <c r="C19" s="204">
        <v>-867093</v>
      </c>
      <c r="D19" s="80" t="s">
        <v>0</v>
      </c>
      <c r="E19" s="73"/>
      <c r="F19" s="74"/>
      <c r="G19" s="1"/>
      <c r="H19" s="131"/>
    </row>
    <row r="20" spans="1:15" ht="14.1" customHeight="1" outlineLevel="1" x14ac:dyDescent="0.2">
      <c r="A20" s="1"/>
      <c r="B20" s="63" t="s">
        <v>100</v>
      </c>
      <c r="C20" s="204">
        <v>-26181993</v>
      </c>
      <c r="D20" s="80" t="s">
        <v>0</v>
      </c>
      <c r="E20" s="73"/>
      <c r="F20" s="74"/>
      <c r="G20" s="1"/>
      <c r="H20" s="131"/>
    </row>
    <row r="21" spans="1:15" ht="14.1" customHeight="1" outlineLevel="1" x14ac:dyDescent="0.2">
      <c r="A21" s="1"/>
      <c r="B21" s="63" t="s">
        <v>101</v>
      </c>
      <c r="C21" s="204">
        <v>-1070895</v>
      </c>
      <c r="D21" s="80" t="s">
        <v>0</v>
      </c>
      <c r="E21" s="73"/>
      <c r="F21" s="74"/>
      <c r="G21" s="1"/>
      <c r="H21" s="131"/>
    </row>
    <row r="22" spans="1:15" ht="14.1" customHeight="1" outlineLevel="1" x14ac:dyDescent="0.2">
      <c r="A22" s="1"/>
      <c r="B22" s="63" t="s">
        <v>102</v>
      </c>
      <c r="C22" s="204">
        <v>0</v>
      </c>
      <c r="D22" s="80" t="s">
        <v>0</v>
      </c>
      <c r="E22" s="73"/>
      <c r="F22" s="74"/>
      <c r="G22" s="1"/>
      <c r="H22" s="131"/>
    </row>
    <row r="23" spans="1:15" outlineLevel="1" x14ac:dyDescent="0.2">
      <c r="A23" s="1"/>
      <c r="B23" s="63" t="s">
        <v>103</v>
      </c>
      <c r="C23" s="204">
        <v>0</v>
      </c>
      <c r="D23" s="80" t="s">
        <v>0</v>
      </c>
      <c r="E23" s="73"/>
      <c r="F23" s="74"/>
      <c r="G23" s="1"/>
      <c r="H23" s="131"/>
    </row>
    <row r="24" spans="1:15" ht="14.1" customHeight="1" outlineLevel="1" x14ac:dyDescent="0.2">
      <c r="A24" s="1"/>
      <c r="B24" s="63" t="s">
        <v>104</v>
      </c>
      <c r="C24" s="204">
        <v>0</v>
      </c>
      <c r="D24" s="80" t="s">
        <v>0</v>
      </c>
      <c r="E24" s="73"/>
      <c r="F24" s="74"/>
      <c r="G24" s="1"/>
      <c r="H24" s="131"/>
    </row>
    <row r="25" spans="1:15" ht="14.1" customHeight="1" outlineLevel="1" x14ac:dyDescent="0.2">
      <c r="A25" s="1"/>
      <c r="B25" s="63" t="s">
        <v>105</v>
      </c>
      <c r="C25" s="204">
        <v>0</v>
      </c>
      <c r="D25" s="80" t="s">
        <v>0</v>
      </c>
      <c r="E25" s="128"/>
      <c r="F25" s="199"/>
      <c r="G25" s="1"/>
      <c r="H25" s="131"/>
    </row>
    <row r="26" spans="1:15" x14ac:dyDescent="0.2">
      <c r="A26" s="1"/>
      <c r="B26" s="68" t="s">
        <v>26</v>
      </c>
      <c r="C26" s="7">
        <f>SUM(C19:C25)</f>
        <v>-28119981</v>
      </c>
      <c r="D26" s="75" t="s">
        <v>0</v>
      </c>
      <c r="E26" s="73"/>
      <c r="F26" s="74"/>
      <c r="G26" s="1"/>
      <c r="H26" s="131"/>
    </row>
    <row r="27" spans="1:15" x14ac:dyDescent="0.2">
      <c r="A27" s="1"/>
      <c r="B27" s="64" t="s">
        <v>27</v>
      </c>
      <c r="C27" s="7">
        <f>C13+C17+C18+C26</f>
        <v>1247238</v>
      </c>
      <c r="D27" s="75" t="s">
        <v>0</v>
      </c>
      <c r="E27" s="10">
        <f>IF(C27&lt;0,0,-C27)</f>
        <v>-1247238</v>
      </c>
      <c r="F27" s="110" t="s">
        <v>66</v>
      </c>
      <c r="G27" s="1"/>
      <c r="H27" s="131"/>
    </row>
    <row r="28" spans="1:15" x14ac:dyDescent="0.2">
      <c r="A28" s="1"/>
      <c r="B28" s="62" t="s">
        <v>28</v>
      </c>
      <c r="C28" s="15"/>
      <c r="D28" s="77"/>
      <c r="E28" s="78"/>
      <c r="F28" s="79"/>
      <c r="G28" s="1"/>
      <c r="H28" s="131"/>
    </row>
    <row r="29" spans="1:15" ht="14.1" customHeight="1" x14ac:dyDescent="0.2">
      <c r="A29" s="1"/>
      <c r="B29" s="65" t="s">
        <v>29</v>
      </c>
      <c r="C29" s="7">
        <v>0</v>
      </c>
      <c r="D29" s="75" t="s">
        <v>0</v>
      </c>
      <c r="E29" s="10">
        <f>-C29</f>
        <v>0</v>
      </c>
      <c r="F29" s="110" t="s">
        <v>66</v>
      </c>
      <c r="G29" s="1"/>
      <c r="H29" s="131"/>
      <c r="M29" s="134"/>
      <c r="N29" s="134"/>
      <c r="O29" s="134"/>
    </row>
    <row r="30" spans="1:15" ht="14.1" customHeight="1" x14ac:dyDescent="0.2">
      <c r="A30" s="1"/>
      <c r="B30" s="62" t="s">
        <v>173</v>
      </c>
      <c r="C30" s="15"/>
      <c r="D30" s="77"/>
      <c r="E30" s="78"/>
      <c r="F30" s="79"/>
      <c r="G30" s="1"/>
      <c r="H30" s="131"/>
      <c r="M30" s="135"/>
      <c r="N30" s="136"/>
      <c r="O30" s="137"/>
    </row>
    <row r="31" spans="1:15" ht="14.1" customHeight="1" x14ac:dyDescent="0.2">
      <c r="A31" s="1"/>
      <c r="B31" s="65" t="s">
        <v>173</v>
      </c>
      <c r="C31" s="205">
        <v>0</v>
      </c>
      <c r="D31" s="75" t="s">
        <v>0</v>
      </c>
      <c r="E31" s="10">
        <f>-C31</f>
        <v>0</v>
      </c>
      <c r="F31" s="110" t="s">
        <v>66</v>
      </c>
      <c r="G31" s="1"/>
      <c r="H31" s="131"/>
      <c r="M31" s="134"/>
      <c r="N31" s="134"/>
      <c r="O31" s="134"/>
    </row>
    <row r="32" spans="1:15" ht="14.1" customHeight="1" x14ac:dyDescent="0.2">
      <c r="A32" s="1"/>
      <c r="B32" s="62" t="s">
        <v>30</v>
      </c>
      <c r="C32" s="15"/>
      <c r="D32" s="77"/>
      <c r="E32" s="78"/>
      <c r="F32" s="79"/>
      <c r="G32" s="1"/>
      <c r="H32" s="131"/>
      <c r="N32" s="134"/>
      <c r="O32" s="134"/>
    </row>
    <row r="33" spans="1:8" ht="27" customHeight="1" x14ac:dyDescent="0.2">
      <c r="A33" s="1"/>
      <c r="B33" s="116" t="s">
        <v>31</v>
      </c>
      <c r="C33" s="204">
        <v>52510893</v>
      </c>
      <c r="D33" s="80" t="s">
        <v>0</v>
      </c>
      <c r="E33" s="73"/>
      <c r="F33" s="74"/>
      <c r="G33" s="1"/>
      <c r="H33" s="131"/>
    </row>
    <row r="34" spans="1:8" ht="14.1" customHeight="1" x14ac:dyDescent="0.2">
      <c r="A34" s="1"/>
      <c r="B34" s="200" t="s">
        <v>89</v>
      </c>
      <c r="C34" s="204">
        <v>0</v>
      </c>
      <c r="D34" s="80" t="s">
        <v>0</v>
      </c>
      <c r="E34" s="73"/>
      <c r="F34" s="74"/>
      <c r="G34" s="1"/>
      <c r="H34" s="131"/>
    </row>
    <row r="35" spans="1:8" ht="25.5" x14ac:dyDescent="0.2">
      <c r="A35" s="1"/>
      <c r="B35" s="63" t="s">
        <v>32</v>
      </c>
      <c r="C35" s="204">
        <v>0</v>
      </c>
      <c r="D35" s="80" t="s">
        <v>0</v>
      </c>
      <c r="E35" s="73"/>
      <c r="F35" s="74"/>
      <c r="G35" s="1"/>
      <c r="H35" s="131"/>
    </row>
    <row r="36" spans="1:8" ht="14.1" customHeight="1" x14ac:dyDescent="0.2">
      <c r="A36" s="1"/>
      <c r="B36" s="64" t="s">
        <v>33</v>
      </c>
      <c r="C36" s="11">
        <f>SUM(C33:C35)</f>
        <v>52510893</v>
      </c>
      <c r="D36" s="75" t="s">
        <v>0</v>
      </c>
      <c r="E36" s="10">
        <f>-C36</f>
        <v>-52510893</v>
      </c>
      <c r="F36" s="110" t="s">
        <v>66</v>
      </c>
      <c r="G36" s="1"/>
      <c r="H36" s="131"/>
    </row>
    <row r="37" spans="1:8" ht="14.1" customHeight="1" x14ac:dyDescent="0.2">
      <c r="A37" s="1"/>
      <c r="B37" s="24" t="s">
        <v>93</v>
      </c>
      <c r="C37" s="95"/>
      <c r="D37" s="77"/>
      <c r="E37" s="21">
        <f>E7+E27+E29+E31+E36</f>
        <v>0.34232886135578156</v>
      </c>
      <c r="F37" s="102" t="s">
        <v>66</v>
      </c>
      <c r="G37" s="1"/>
      <c r="H37" s="131"/>
    </row>
    <row r="38" spans="1:8" ht="14.1" customHeight="1" x14ac:dyDescent="0.2">
      <c r="A38" s="1"/>
      <c r="B38" s="1"/>
      <c r="C38" s="125"/>
      <c r="D38" s="126"/>
      <c r="E38" s="127"/>
      <c r="F38" s="126"/>
      <c r="G38" s="1"/>
      <c r="H38" s="131"/>
    </row>
    <row r="39" spans="1:8" ht="14.1" customHeight="1" x14ac:dyDescent="0.2">
      <c r="A39" s="1"/>
      <c r="B39" s="1"/>
      <c r="C39" s="125"/>
      <c r="D39" s="126"/>
      <c r="E39" s="127"/>
      <c r="F39" s="126"/>
      <c r="G39" s="1"/>
      <c r="H39" s="131"/>
    </row>
    <row r="40" spans="1:8" ht="13.5" customHeight="1" x14ac:dyDescent="0.2">
      <c r="A40" s="1"/>
      <c r="B40" s="1"/>
      <c r="C40" s="125"/>
      <c r="D40" s="126"/>
      <c r="E40" s="127"/>
      <c r="F40" s="126"/>
      <c r="G40" s="1"/>
      <c r="H40" s="131"/>
    </row>
    <row r="41" spans="1:8" x14ac:dyDescent="0.2">
      <c r="A41" s="1"/>
      <c r="B41" s="1"/>
      <c r="C41" s="125"/>
      <c r="D41" s="126"/>
      <c r="E41" s="127"/>
      <c r="F41" s="126"/>
      <c r="G41" s="1"/>
      <c r="H41" s="131"/>
    </row>
    <row r="42" spans="1:8" x14ac:dyDescent="0.2">
      <c r="A42" s="1"/>
      <c r="B42" s="139"/>
      <c r="C42" s="125"/>
      <c r="D42" s="126"/>
      <c r="E42" s="127"/>
      <c r="F42" s="126"/>
      <c r="G42" s="1"/>
      <c r="H42" s="131"/>
    </row>
    <row r="43" spans="1:8" hidden="1" x14ac:dyDescent="0.2">
      <c r="A43" s="131"/>
      <c r="B43" s="131"/>
      <c r="C43" s="140"/>
      <c r="D43" s="141"/>
      <c r="E43" s="142"/>
      <c r="F43" s="141"/>
      <c r="G43" s="131"/>
      <c r="H43" s="131"/>
    </row>
    <row r="44" spans="1:8" hidden="1" x14ac:dyDescent="0.2">
      <c r="A44" s="131"/>
      <c r="B44" s="131"/>
      <c r="C44" s="140"/>
      <c r="D44" s="141"/>
      <c r="E44" s="142"/>
      <c r="F44" s="141"/>
      <c r="G44" s="131"/>
      <c r="H44" s="131"/>
    </row>
    <row r="45" spans="1:8" hidden="1" x14ac:dyDescent="0.2">
      <c r="A45" s="131"/>
      <c r="B45" s="131"/>
      <c r="C45" s="140"/>
      <c r="D45" s="141"/>
      <c r="E45" s="142"/>
      <c r="F45" s="141"/>
      <c r="G45" s="131"/>
      <c r="H45" s="131"/>
    </row>
    <row r="46" spans="1:8" x14ac:dyDescent="0.2">
      <c r="A46" s="1"/>
      <c r="B46" s="139"/>
      <c r="C46" s="125"/>
      <c r="D46" s="126"/>
      <c r="E46" s="127"/>
      <c r="F46" s="126"/>
      <c r="G46" s="1"/>
    </row>
    <row r="47" spans="1:8" ht="12.95" hidden="1" customHeight="1" x14ac:dyDescent="0.2"/>
    <row r="48" spans="1:8" ht="12.95" hidden="1" customHeight="1" x14ac:dyDescent="0.2">
      <c r="C48" s="128"/>
      <c r="D48" s="128"/>
      <c r="E48" s="128"/>
      <c r="F48" s="128"/>
    </row>
    <row r="49" s="128" customFormat="1" hidden="1" x14ac:dyDescent="0.2"/>
    <row r="50" s="128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6" customWidth="1"/>
    <col min="2" max="2" width="59.5703125" style="146" customWidth="1"/>
    <col min="3" max="3" width="15.5703125" style="146" customWidth="1"/>
    <col min="4" max="4" width="4.140625" style="146" customWidth="1"/>
    <col min="5" max="5" width="15.5703125" style="146" customWidth="1"/>
    <col min="6" max="6" width="4.140625" style="146" customWidth="1"/>
    <col min="7" max="7" width="15.5703125" style="146" customWidth="1"/>
    <col min="8" max="8" width="4.140625" style="146" customWidth="1"/>
    <col min="9" max="9" width="15.5703125" style="146" customWidth="1"/>
    <col min="10" max="10" width="4.140625" style="146" customWidth="1"/>
    <col min="11" max="11" width="15.5703125" style="146" customWidth="1"/>
    <col min="12" max="12" width="4.140625" style="146" customWidth="1"/>
    <col min="13" max="13" width="15.5703125" style="146" customWidth="1"/>
    <col min="14" max="14" width="12.7109375" style="146" hidden="1" customWidth="1"/>
    <col min="15" max="15" width="2.7109375" style="146" hidden="1" customWidth="1"/>
    <col min="16" max="16" width="9.140625" style="146" hidden="1" customWidth="1"/>
    <col min="17" max="17" width="4.140625" style="146" hidden="1" customWidth="1"/>
    <col min="18" max="18" width="8.7109375" style="146" hidden="1" customWidth="1"/>
    <col min="19" max="19" width="3.85546875" style="146" hidden="1" customWidth="1"/>
    <col min="20" max="20" width="9.5703125" style="146" hidden="1" customWidth="1"/>
    <col min="21" max="21" width="3.28515625" style="146" hidden="1" customWidth="1"/>
    <col min="22" max="22" width="8.7109375" style="146" hidden="1" customWidth="1"/>
    <col min="23" max="23" width="3.85546875" style="146" hidden="1" customWidth="1"/>
    <col min="24" max="24" width="9.5703125" style="146" hidden="1" customWidth="1"/>
    <col min="25" max="25" width="3.28515625" style="146" hidden="1" customWidth="1"/>
    <col min="26" max="16384" width="0" style="146" hidden="1"/>
  </cols>
  <sheetData>
    <row r="1" spans="1:13" x14ac:dyDescent="0.25">
      <c r="A1" s="219" t="str">
        <f>'1. Forside'!A1</f>
        <v>Afløb Ballerup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19" t="str">
        <f>'1. Forside'!A2</f>
        <v>S001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168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6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1"/>
      <c r="C6" s="201">
        <v>2012</v>
      </c>
      <c r="D6" s="90"/>
      <c r="E6" s="201">
        <v>2013</v>
      </c>
      <c r="F6" s="201"/>
      <c r="G6" s="201">
        <v>2014</v>
      </c>
      <c r="H6" s="201"/>
      <c r="I6" s="201">
        <v>2015</v>
      </c>
      <c r="J6" s="201"/>
      <c r="K6" s="201">
        <v>2016</v>
      </c>
      <c r="L6" s="201"/>
      <c r="M6" s="26"/>
    </row>
    <row r="7" spans="1:13" x14ac:dyDescent="0.25">
      <c r="A7" s="26"/>
      <c r="B7" s="58" t="s">
        <v>49</v>
      </c>
      <c r="C7" s="61">
        <v>56411</v>
      </c>
      <c r="D7" s="220" t="s">
        <v>0</v>
      </c>
      <c r="E7" s="221">
        <v>0</v>
      </c>
      <c r="F7" s="220" t="s">
        <v>0</v>
      </c>
      <c r="G7" s="221">
        <v>76689</v>
      </c>
      <c r="H7" s="220" t="s">
        <v>0</v>
      </c>
      <c r="I7" s="221"/>
      <c r="J7" s="220" t="s">
        <v>0</v>
      </c>
      <c r="K7" s="221"/>
      <c r="L7" s="220" t="s">
        <v>0</v>
      </c>
      <c r="M7" s="26"/>
    </row>
    <row r="8" spans="1:13" x14ac:dyDescent="0.25">
      <c r="A8" s="26"/>
      <c r="B8" s="58" t="s">
        <v>75</v>
      </c>
      <c r="C8" s="222">
        <v>56411</v>
      </c>
      <c r="D8" s="220" t="s">
        <v>0</v>
      </c>
      <c r="E8" s="222">
        <v>0</v>
      </c>
      <c r="F8" s="220" t="s">
        <v>0</v>
      </c>
      <c r="G8" s="222">
        <v>76689</v>
      </c>
      <c r="H8" s="220" t="s">
        <v>0</v>
      </c>
      <c r="I8" s="221"/>
      <c r="J8" s="220" t="s">
        <v>0</v>
      </c>
      <c r="K8" s="221"/>
      <c r="L8" s="220" t="s">
        <v>0</v>
      </c>
      <c r="M8" s="26"/>
    </row>
    <row r="9" spans="1:13" x14ac:dyDescent="0.25">
      <c r="A9" s="26"/>
      <c r="B9" s="58" t="s">
        <v>74</v>
      </c>
      <c r="C9" s="222">
        <v>0</v>
      </c>
      <c r="D9" s="220" t="s">
        <v>0</v>
      </c>
      <c r="E9" s="222">
        <v>0</v>
      </c>
      <c r="F9" s="220" t="s">
        <v>0</v>
      </c>
      <c r="G9" s="222">
        <v>0</v>
      </c>
      <c r="H9" s="220" t="s">
        <v>0</v>
      </c>
      <c r="I9" s="221"/>
      <c r="J9" s="220" t="s">
        <v>0</v>
      </c>
      <c r="K9" s="221"/>
      <c r="L9" s="220" t="s">
        <v>0</v>
      </c>
      <c r="M9" s="26"/>
    </row>
    <row r="10" spans="1:13" x14ac:dyDescent="0.25">
      <c r="A10" s="26"/>
      <c r="B10" s="202" t="s">
        <v>57</v>
      </c>
      <c r="C10" s="61">
        <v>0</v>
      </c>
      <c r="D10" s="220" t="s">
        <v>0</v>
      </c>
      <c r="E10" s="61">
        <v>0</v>
      </c>
      <c r="F10" s="220" t="s">
        <v>0</v>
      </c>
      <c r="G10" s="61">
        <v>0</v>
      </c>
      <c r="H10" s="220" t="s">
        <v>0</v>
      </c>
      <c r="I10" s="61"/>
      <c r="J10" s="220" t="s">
        <v>0</v>
      </c>
      <c r="K10" s="223">
        <f>IF(C11&gt;SUM(E8:I9),C11-SUM(E8:I9),0)*-1</f>
        <v>0</v>
      </c>
      <c r="L10" s="220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4" t="s">
        <v>0</v>
      </c>
      <c r="E11" s="55">
        <f>C11+E7-E8-E9</f>
        <v>0</v>
      </c>
      <c r="F11" s="224" t="s">
        <v>0</v>
      </c>
      <c r="G11" s="55">
        <f>E11+G7-G8-G9</f>
        <v>0</v>
      </c>
      <c r="H11" s="224" t="s">
        <v>0</v>
      </c>
      <c r="I11" s="55">
        <f>G11+I7-I8-I9</f>
        <v>0</v>
      </c>
      <c r="J11" s="224" t="s">
        <v>0</v>
      </c>
      <c r="K11" s="55">
        <f>K7-K8-K9+K10+I11</f>
        <v>0</v>
      </c>
      <c r="L11" s="224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1"/>
  <sheetViews>
    <sheetView tabSelected="1" view="pageLayout" topLeftCell="A4" zoomScaleNormal="90" workbookViewId="0">
      <selection activeCell="C15" sqref="C15"/>
    </sheetView>
  </sheetViews>
  <sheetFormatPr defaultColWidth="0" defaultRowHeight="12.75" zeroHeight="1" x14ac:dyDescent="0.2"/>
  <cols>
    <col min="1" max="1" width="8.85546875" style="128" customWidth="1"/>
    <col min="2" max="2" width="68.85546875" style="128" customWidth="1"/>
    <col min="3" max="3" width="14.42578125" style="143" customWidth="1"/>
    <col min="4" max="4" width="3.28515625" style="144" customWidth="1"/>
    <col min="5" max="5" width="14.140625" style="145" customWidth="1"/>
    <col min="6" max="6" width="6.28515625" style="144" customWidth="1"/>
    <col min="7" max="7" width="8.85546875" style="128" customWidth="1"/>
    <col min="8" max="9" width="9.140625" style="128" hidden="1" customWidth="1"/>
    <col min="10" max="10" width="0" style="128" hidden="1" customWidth="1"/>
    <col min="11" max="12" width="9.140625" style="128" hidden="1" customWidth="1"/>
    <col min="13" max="13" width="9.42578125" style="128" hidden="1" customWidth="1"/>
    <col min="14" max="14" width="7.85546875" style="128" hidden="1" customWidth="1"/>
    <col min="15" max="15" width="8.140625" style="128" hidden="1" customWidth="1"/>
    <col min="16" max="18" width="0" style="128" hidden="1" customWidth="1"/>
    <col min="19" max="16384" width="9.140625" style="128" hidden="1"/>
  </cols>
  <sheetData>
    <row r="1" spans="1:18" ht="15" customHeight="1" x14ac:dyDescent="0.2">
      <c r="A1" s="1" t="str">
        <f>'1. Forside'!A1</f>
        <v>Afløb Ballerup AS</v>
      </c>
      <c r="B1" s="1"/>
      <c r="C1" s="125"/>
      <c r="D1" s="126"/>
      <c r="E1" s="127"/>
      <c r="F1" s="126"/>
      <c r="G1" s="1"/>
    </row>
    <row r="2" spans="1:18" x14ac:dyDescent="0.2">
      <c r="A2" s="1" t="str">
        <f>'1. Forside'!A2</f>
        <v>S001</v>
      </c>
      <c r="B2" s="1"/>
      <c r="C2" s="125"/>
      <c r="D2" s="126"/>
      <c r="E2" s="127"/>
      <c r="F2" s="126"/>
      <c r="G2" s="1"/>
    </row>
    <row r="3" spans="1:18" ht="12.95" x14ac:dyDescent="0.2">
      <c r="A3" s="1"/>
      <c r="B3" s="1"/>
      <c r="C3" s="125"/>
      <c r="D3" s="126"/>
      <c r="E3" s="127"/>
      <c r="F3" s="126"/>
      <c r="G3" s="1"/>
    </row>
    <row r="4" spans="1:18" ht="30" customHeight="1" x14ac:dyDescent="0.2">
      <c r="A4" s="1"/>
      <c r="B4" s="258" t="s">
        <v>106</v>
      </c>
      <c r="C4" s="258"/>
      <c r="D4" s="258"/>
      <c r="E4" s="258"/>
      <c r="F4" s="258"/>
      <c r="G4" s="1"/>
      <c r="H4" s="129"/>
      <c r="I4" s="130"/>
      <c r="J4" s="130"/>
      <c r="K4" s="130"/>
      <c r="L4" s="130"/>
      <c r="M4" s="130"/>
      <c r="N4" s="130"/>
      <c r="O4" s="130"/>
      <c r="P4" s="130"/>
      <c r="Q4" s="130"/>
      <c r="R4" s="130"/>
    </row>
    <row r="5" spans="1:18" ht="12.95" x14ac:dyDescent="0.2">
      <c r="A5" s="1"/>
      <c r="B5" s="1"/>
      <c r="C5" s="125"/>
      <c r="D5" s="126"/>
      <c r="E5" s="127"/>
      <c r="F5" s="126"/>
      <c r="G5" s="1"/>
      <c r="H5" s="129"/>
      <c r="I5" s="130"/>
      <c r="J5" s="130"/>
      <c r="K5" s="130"/>
      <c r="L5" s="130"/>
      <c r="M5" s="130"/>
      <c r="N5" s="130"/>
      <c r="O5" s="130"/>
      <c r="P5" s="130"/>
      <c r="Q5" s="130"/>
      <c r="R5" s="130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1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12178692.753096474</v>
      </c>
      <c r="D7" s="72" t="s">
        <v>0</v>
      </c>
      <c r="E7" s="271"/>
      <c r="F7" s="272"/>
      <c r="G7" s="1"/>
      <c r="H7" s="131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273"/>
      <c r="F8" s="274"/>
      <c r="G8" s="1"/>
      <c r="H8" s="131"/>
    </row>
    <row r="9" spans="1:18" ht="14.1" customHeight="1" x14ac:dyDescent="0.2">
      <c r="A9" s="1"/>
      <c r="B9" s="4" t="s">
        <v>109</v>
      </c>
      <c r="C9" s="14">
        <f>'3. Driftsomkostninger'!C20</f>
        <v>-46279.032461766605</v>
      </c>
      <c r="D9" s="72" t="s">
        <v>0</v>
      </c>
      <c r="E9" s="273"/>
      <c r="F9" s="274"/>
      <c r="G9" s="1"/>
      <c r="H9" s="131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273"/>
      <c r="F10" s="274"/>
      <c r="G10" s="1"/>
      <c r="H10" s="131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273"/>
      <c r="F11" s="274"/>
      <c r="G11" s="1"/>
      <c r="H11" s="131"/>
    </row>
    <row r="12" spans="1:18" ht="14.1" customHeight="1" x14ac:dyDescent="0.2">
      <c r="A12" s="1"/>
      <c r="B12" s="4" t="s">
        <v>6</v>
      </c>
      <c r="C12" s="14">
        <f>-'4. Benchmarking'!C20</f>
        <v>-608935</v>
      </c>
      <c r="D12" s="72" t="s">
        <v>0</v>
      </c>
      <c r="E12" s="273"/>
      <c r="F12" s="274"/>
      <c r="G12" s="1"/>
      <c r="H12" s="131"/>
    </row>
    <row r="13" spans="1:18" ht="14.1" customHeight="1" x14ac:dyDescent="0.2">
      <c r="A13" s="1"/>
      <c r="B13" s="4" t="s">
        <v>230</v>
      </c>
      <c r="C13" s="14">
        <v>647673</v>
      </c>
      <c r="D13" s="72" t="s">
        <v>0</v>
      </c>
      <c r="E13" s="275"/>
      <c r="F13" s="276"/>
      <c r="G13" s="1"/>
      <c r="H13" s="131"/>
    </row>
    <row r="14" spans="1:18" ht="14.1" customHeight="1" x14ac:dyDescent="0.2">
      <c r="A14" s="1"/>
      <c r="B14" s="3" t="s">
        <v>7</v>
      </c>
      <c r="C14" s="7">
        <f>SUM(C7:C13)</f>
        <v>12171151.720634708</v>
      </c>
      <c r="D14" s="75" t="s">
        <v>0</v>
      </c>
      <c r="E14" s="6">
        <f>C14</f>
        <v>12171151.720634708</v>
      </c>
      <c r="F14" s="76" t="s">
        <v>66</v>
      </c>
      <c r="G14" s="1"/>
      <c r="H14" s="131"/>
    </row>
    <row r="15" spans="1:18" ht="14.1" customHeight="1" x14ac:dyDescent="0.2">
      <c r="A15" s="1"/>
      <c r="B15" s="2" t="s">
        <v>8</v>
      </c>
      <c r="C15" s="15"/>
      <c r="D15" s="77"/>
      <c r="E15" s="78"/>
      <c r="F15" s="79"/>
      <c r="G15" s="1"/>
      <c r="H15" s="131"/>
    </row>
    <row r="16" spans="1:18" ht="14.1" customHeight="1" x14ac:dyDescent="0.2">
      <c r="A16" s="1"/>
      <c r="B16" s="4" t="s">
        <v>9</v>
      </c>
      <c r="C16" s="14">
        <f>'5. Historiske investeringer'!C9</f>
        <v>23390113</v>
      </c>
      <c r="D16" s="80" t="s">
        <v>0</v>
      </c>
      <c r="E16" s="81"/>
      <c r="F16" s="82"/>
      <c r="G16" s="1"/>
      <c r="H16" s="131"/>
    </row>
    <row r="17" spans="1:15" ht="14.1" customHeight="1" x14ac:dyDescent="0.2">
      <c r="A17" s="1"/>
      <c r="B17" s="4" t="s">
        <v>229</v>
      </c>
      <c r="C17" s="14">
        <f>'6. Gennemførte investeringer'!F31</f>
        <v>4710954.8600000003</v>
      </c>
      <c r="D17" s="80" t="s">
        <v>0</v>
      </c>
      <c r="E17" s="83"/>
      <c r="F17" s="84"/>
      <c r="G17" s="1"/>
      <c r="H17" s="131"/>
      <c r="O17" s="131"/>
    </row>
    <row r="18" spans="1:15" ht="14.1" customHeight="1" x14ac:dyDescent="0.2">
      <c r="A18" s="1"/>
      <c r="B18" s="4" t="s">
        <v>110</v>
      </c>
      <c r="C18" s="14">
        <f>'7. Korrektion investeringer'!C10</f>
        <v>2932947.7733333334</v>
      </c>
      <c r="D18" s="80" t="s">
        <v>0</v>
      </c>
      <c r="E18" s="83"/>
      <c r="F18" s="84"/>
      <c r="G18" s="1"/>
      <c r="H18" s="131"/>
      <c r="O18" s="131"/>
    </row>
    <row r="19" spans="1:15" ht="14.1" customHeight="1" x14ac:dyDescent="0.2">
      <c r="A19" s="1"/>
      <c r="B19" s="4" t="s">
        <v>111</v>
      </c>
      <c r="C19" s="14">
        <f>'8. Planlagte investeringer'!F55</f>
        <v>939879.99999999988</v>
      </c>
      <c r="D19" s="80" t="s">
        <v>0</v>
      </c>
      <c r="E19" s="83"/>
      <c r="F19" s="84"/>
      <c r="G19" s="1"/>
      <c r="H19" s="131"/>
      <c r="O19" s="131"/>
    </row>
    <row r="20" spans="1:15" ht="13.5" customHeight="1" x14ac:dyDescent="0.2">
      <c r="A20" s="1"/>
      <c r="B20" s="3" t="s">
        <v>22</v>
      </c>
      <c r="C20" s="9">
        <f>SUM(C16:C19)</f>
        <v>31973895.633333333</v>
      </c>
      <c r="D20" s="75" t="s">
        <v>0</v>
      </c>
      <c r="E20" s="8">
        <f>C20</f>
        <v>31973895.633333333</v>
      </c>
      <c r="F20" s="85" t="s">
        <v>66</v>
      </c>
      <c r="G20" s="1"/>
      <c r="H20" s="131"/>
    </row>
    <row r="21" spans="1:15" ht="14.1" customHeight="1" x14ac:dyDescent="0.2">
      <c r="A21" s="1"/>
      <c r="B21" s="2" t="s">
        <v>10</v>
      </c>
      <c r="C21" s="15"/>
      <c r="D21" s="77"/>
      <c r="E21" s="86"/>
      <c r="F21" s="87"/>
      <c r="G21" s="1"/>
      <c r="H21" s="131"/>
    </row>
    <row r="22" spans="1:15" ht="14.1" customHeight="1" x14ac:dyDescent="0.2">
      <c r="A22" s="1"/>
      <c r="B22" s="4" t="s">
        <v>144</v>
      </c>
      <c r="C22" s="14">
        <f>'9. 1-1 omkostninger'!C12</f>
        <v>24888000</v>
      </c>
      <c r="D22" s="72" t="s">
        <v>0</v>
      </c>
      <c r="E22" s="81"/>
      <c r="F22" s="82"/>
      <c r="G22" s="1"/>
      <c r="H22" s="131"/>
    </row>
    <row r="23" spans="1:15" ht="25.5" x14ac:dyDescent="0.2">
      <c r="A23" s="1"/>
      <c r="B23" s="4" t="s">
        <v>182</v>
      </c>
      <c r="C23" s="14">
        <f>'9. 1-1 omkostninger'!C18</f>
        <v>108000</v>
      </c>
      <c r="D23" s="72" t="s">
        <v>0</v>
      </c>
      <c r="E23" s="83"/>
      <c r="F23" s="84"/>
      <c r="G23" s="1"/>
      <c r="H23" s="131"/>
    </row>
    <row r="24" spans="1:15" ht="14.1" customHeight="1" x14ac:dyDescent="0.2">
      <c r="A24" s="1"/>
      <c r="B24" s="4" t="s">
        <v>112</v>
      </c>
      <c r="C24" s="14">
        <f>'9. 1-1 omkostninger'!C24</f>
        <v>8545980</v>
      </c>
      <c r="D24" s="72" t="s">
        <v>0</v>
      </c>
      <c r="E24" s="83"/>
      <c r="F24" s="84"/>
      <c r="G24" s="1"/>
      <c r="H24" s="131"/>
    </row>
    <row r="25" spans="1:15" ht="14.1" customHeight="1" x14ac:dyDescent="0.2">
      <c r="A25" s="1"/>
      <c r="B25" s="4" t="s">
        <v>150</v>
      </c>
      <c r="C25" s="14">
        <f>'10. Miljø- og servicemål'!C8</f>
        <v>0</v>
      </c>
      <c r="D25" s="72" t="s">
        <v>0</v>
      </c>
      <c r="E25" s="83"/>
      <c r="F25" s="84"/>
      <c r="G25" s="1"/>
      <c r="H25" s="131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3"/>
      <c r="F26" s="84"/>
      <c r="G26" s="1"/>
      <c r="H26" s="131"/>
    </row>
    <row r="27" spans="1:15" ht="25.5" x14ac:dyDescent="0.2">
      <c r="A27" s="1"/>
      <c r="B27" s="4" t="s">
        <v>183</v>
      </c>
      <c r="C27" s="14">
        <f>'11. Klimatilpasning'!C9</f>
        <v>0</v>
      </c>
      <c r="D27" s="132" t="s">
        <v>0</v>
      </c>
      <c r="E27" s="83"/>
      <c r="F27" s="133"/>
      <c r="G27" s="1"/>
      <c r="H27" s="131"/>
    </row>
    <row r="28" spans="1:15" ht="25.5" x14ac:dyDescent="0.2">
      <c r="A28" s="1"/>
      <c r="B28" s="4" t="s">
        <v>184</v>
      </c>
      <c r="C28" s="14">
        <f>'11. Klimatilpasning'!C15</f>
        <v>0</v>
      </c>
      <c r="D28" s="132" t="s">
        <v>0</v>
      </c>
      <c r="E28" s="83"/>
      <c r="F28" s="133"/>
      <c r="G28" s="1"/>
      <c r="H28" s="131"/>
    </row>
    <row r="29" spans="1:15" ht="14.1" customHeight="1" x14ac:dyDescent="0.2">
      <c r="A29" s="1"/>
      <c r="B29" s="4" t="s">
        <v>185</v>
      </c>
      <c r="C29" s="14">
        <f>'12. Nettofinansielle poster'!C9</f>
        <v>-600000</v>
      </c>
      <c r="D29" s="72" t="s">
        <v>0</v>
      </c>
      <c r="E29" s="83"/>
      <c r="F29" s="84"/>
      <c r="G29" s="1"/>
      <c r="H29" s="131"/>
      <c r="M29" s="134"/>
      <c r="N29" s="134"/>
      <c r="O29" s="134"/>
    </row>
    <row r="30" spans="1:15" ht="14.1" customHeight="1" x14ac:dyDescent="0.2">
      <c r="A30" s="1"/>
      <c r="B30" s="4" t="s">
        <v>114</v>
      </c>
      <c r="C30" s="14">
        <f>'12. Nettofinansielle poster'!C15</f>
        <v>690641</v>
      </c>
      <c r="D30" s="72" t="s">
        <v>0</v>
      </c>
      <c r="E30" s="88"/>
      <c r="F30" s="89"/>
      <c r="G30" s="1"/>
      <c r="H30" s="131"/>
      <c r="M30" s="135"/>
      <c r="N30" s="136"/>
      <c r="O30" s="137"/>
    </row>
    <row r="31" spans="1:15" ht="14.1" customHeight="1" x14ac:dyDescent="0.2">
      <c r="A31" s="1"/>
      <c r="B31" s="3" t="s">
        <v>15</v>
      </c>
      <c r="C31" s="7">
        <f>SUM(C22:C30)</f>
        <v>33632621</v>
      </c>
      <c r="D31" s="75" t="s">
        <v>0</v>
      </c>
      <c r="E31" s="6">
        <f>C31</f>
        <v>33632621</v>
      </c>
      <c r="F31" s="76" t="s">
        <v>66</v>
      </c>
      <c r="G31" s="1"/>
      <c r="H31" s="131"/>
      <c r="M31" s="134"/>
      <c r="N31" s="134"/>
      <c r="O31" s="134"/>
    </row>
    <row r="32" spans="1:15" ht="14.1" customHeight="1" x14ac:dyDescent="0.2">
      <c r="A32" s="1"/>
      <c r="B32" s="2" t="s">
        <v>45</v>
      </c>
      <c r="C32" s="16"/>
      <c r="D32" s="90"/>
      <c r="E32" s="91"/>
      <c r="F32" s="92"/>
      <c r="G32" s="1"/>
      <c r="H32" s="131"/>
      <c r="N32" s="134"/>
      <c r="O32" s="134"/>
    </row>
    <row r="33" spans="1:8" ht="14.1" customHeight="1" x14ac:dyDescent="0.2">
      <c r="A33" s="1"/>
      <c r="B33" s="3" t="s">
        <v>19</v>
      </c>
      <c r="C33" s="9">
        <f>'13. Over- eller underdækning'!C11</f>
        <v>-3283159.4</v>
      </c>
      <c r="D33" s="75" t="s">
        <v>0</v>
      </c>
      <c r="E33" s="10">
        <f>C33</f>
        <v>-3283159.4</v>
      </c>
      <c r="F33" s="76" t="s">
        <v>66</v>
      </c>
      <c r="G33" s="1"/>
      <c r="H33" s="131"/>
    </row>
    <row r="34" spans="1:8" ht="14.1" customHeight="1" x14ac:dyDescent="0.2">
      <c r="A34" s="1"/>
      <c r="B34" s="5" t="s">
        <v>11</v>
      </c>
      <c r="C34" s="17"/>
      <c r="D34" s="93"/>
      <c r="E34" s="78"/>
      <c r="F34" s="94"/>
      <c r="G34" s="1"/>
      <c r="H34" s="131"/>
    </row>
    <row r="35" spans="1:8" ht="14.1" customHeight="1" x14ac:dyDescent="0.2">
      <c r="A35" s="1"/>
      <c r="B35" s="3" t="s">
        <v>187</v>
      </c>
      <c r="C35" s="9">
        <f>'14. Kontrol med indtægtsrammen'!E37</f>
        <v>0.34232886135578156</v>
      </c>
      <c r="D35" s="75" t="s">
        <v>0</v>
      </c>
      <c r="E35" s="12">
        <f>C35</f>
        <v>0.34232886135578156</v>
      </c>
      <c r="F35" s="76" t="s">
        <v>66</v>
      </c>
      <c r="G35" s="1"/>
      <c r="H35" s="131"/>
    </row>
    <row r="36" spans="1:8" ht="14.1" customHeight="1" x14ac:dyDescent="0.2">
      <c r="A36" s="1"/>
      <c r="B36" s="2" t="s">
        <v>12</v>
      </c>
      <c r="C36" s="95"/>
      <c r="D36" s="77"/>
      <c r="E36" s="78"/>
      <c r="F36" s="79"/>
      <c r="G36" s="1"/>
      <c r="H36" s="131"/>
    </row>
    <row r="37" spans="1:8" ht="14.1" customHeight="1" x14ac:dyDescent="0.2">
      <c r="A37" s="1"/>
      <c r="B37" s="109" t="s">
        <v>115</v>
      </c>
      <c r="C37" s="11"/>
      <c r="D37" s="96"/>
      <c r="E37" s="10">
        <f>E14+E20+E31+E33+E35</f>
        <v>74494509.296296895</v>
      </c>
      <c r="F37" s="76" t="s">
        <v>66</v>
      </c>
      <c r="G37" s="1"/>
      <c r="H37" s="131"/>
    </row>
    <row r="38" spans="1:8" ht="14.1" customHeight="1" x14ac:dyDescent="0.2">
      <c r="A38" s="1"/>
      <c r="B38" s="108" t="s">
        <v>116</v>
      </c>
      <c r="C38" s="97"/>
      <c r="D38" s="98"/>
      <c r="E38" s="138">
        <v>2731106</v>
      </c>
      <c r="F38" s="99" t="s">
        <v>67</v>
      </c>
      <c r="G38" s="1"/>
      <c r="H38" s="131"/>
    </row>
    <row r="39" spans="1:8" ht="14.1" customHeight="1" x14ac:dyDescent="0.2">
      <c r="A39" s="1"/>
      <c r="B39" s="2" t="s">
        <v>117</v>
      </c>
      <c r="C39" s="100"/>
      <c r="D39" s="101"/>
      <c r="E39" s="67">
        <f>E37/E38</f>
        <v>27.276315637802742</v>
      </c>
      <c r="F39" s="102" t="s">
        <v>68</v>
      </c>
      <c r="G39" s="1"/>
      <c r="H39" s="131"/>
    </row>
    <row r="40" spans="1:8" x14ac:dyDescent="0.2">
      <c r="A40" s="1"/>
      <c r="B40" s="1"/>
      <c r="C40" s="125"/>
      <c r="D40" s="126"/>
      <c r="E40" s="127"/>
      <c r="F40" s="126"/>
      <c r="G40" s="1"/>
      <c r="H40" s="131"/>
    </row>
    <row r="41" spans="1:8" x14ac:dyDescent="0.2">
      <c r="A41" s="1"/>
      <c r="B41" s="139"/>
      <c r="C41" s="125"/>
      <c r="D41" s="126"/>
      <c r="E41" s="127"/>
      <c r="F41" s="126"/>
      <c r="G41" s="1"/>
      <c r="H41" s="131"/>
    </row>
    <row r="42" spans="1:8" ht="12.95" hidden="1" x14ac:dyDescent="0.2">
      <c r="A42" s="131"/>
      <c r="B42" s="131"/>
      <c r="C42" s="140"/>
      <c r="D42" s="141"/>
      <c r="E42" s="142"/>
      <c r="F42" s="141"/>
      <c r="G42" s="131"/>
      <c r="H42" s="131"/>
    </row>
    <row r="43" spans="1:8" ht="12.95" hidden="1" x14ac:dyDescent="0.2">
      <c r="A43" s="131"/>
      <c r="B43" s="131"/>
      <c r="C43" s="140"/>
      <c r="D43" s="141"/>
      <c r="E43" s="142"/>
      <c r="F43" s="141"/>
      <c r="G43" s="131"/>
      <c r="H43" s="131"/>
    </row>
    <row r="44" spans="1:8" ht="12.95" hidden="1" x14ac:dyDescent="0.2">
      <c r="A44" s="131"/>
      <c r="B44" s="131"/>
      <c r="C44" s="140"/>
      <c r="D44" s="141"/>
      <c r="E44" s="142"/>
      <c r="F44" s="141"/>
      <c r="G44" s="131"/>
      <c r="H44" s="131"/>
    </row>
    <row r="45" spans="1:8" x14ac:dyDescent="0.2">
      <c r="A45" s="1"/>
      <c r="B45" s="139"/>
      <c r="C45" s="125"/>
      <c r="D45" s="126"/>
      <c r="E45" s="127"/>
      <c r="F45" s="126"/>
      <c r="G45" s="1"/>
    </row>
    <row r="46" spans="1:8" ht="12.95" hidden="1" customHeight="1" x14ac:dyDescent="0.2"/>
    <row r="47" spans="1:8" ht="12.95" hidden="1" customHeight="1" x14ac:dyDescent="0.2">
      <c r="C47" s="128"/>
      <c r="D47" s="128"/>
      <c r="E47" s="128"/>
      <c r="F47" s="128"/>
    </row>
    <row r="48" spans="1:8" ht="12.95" hidden="1" x14ac:dyDescent="0.2">
      <c r="C48" s="128"/>
      <c r="D48" s="128"/>
      <c r="E48" s="128"/>
      <c r="F48" s="128"/>
    </row>
    <row r="49" spans="1:7" ht="12.95" hidden="1" x14ac:dyDescent="0.2">
      <c r="C49" s="128"/>
      <c r="D49" s="128"/>
      <c r="E49" s="128"/>
      <c r="F49" s="128"/>
    </row>
    <row r="50" spans="1:7" x14ac:dyDescent="0.2">
      <c r="A50" s="210"/>
      <c r="B50" s="210"/>
      <c r="C50" s="211"/>
      <c r="D50" s="212"/>
      <c r="E50" s="213"/>
      <c r="F50" s="212"/>
      <c r="G50" s="210"/>
    </row>
    <row r="51" spans="1:7" x14ac:dyDescent="0.2">
      <c r="A51" s="210"/>
      <c r="B51" s="210"/>
      <c r="C51" s="211"/>
      <c r="D51" s="212"/>
      <c r="E51" s="213"/>
      <c r="F51" s="212"/>
      <c r="G51" s="210"/>
    </row>
  </sheetData>
  <mergeCells count="1">
    <mergeCell ref="B4:F4"/>
  </mergeCells>
  <hyperlinks>
    <hyperlink ref="B16" location="'5. Historiske investeringer'!A1" display="Tillæg for historiske investeringer"/>
    <hyperlink ref="B17" location="'6. Gennemførte investeringer'!A1" display="Tillæg for gennemførte investeringer i 2012-2014"/>
    <hyperlink ref="B18" location="'7. Korrektion investeringer'!A1" display="Korrektion af tillæg for planlagte investeringer vedrørende 2014"/>
    <hyperlink ref="B19" location="'8. Planlagte investeringer'!A1" display="Tillæg for planlagte investeringer i 2015 og 2016"/>
    <hyperlink ref="B22:B24" location="'8. 1-1 omkostninger'!A1" display="Tillæg for 1:1 omkostninger i 2015"/>
    <hyperlink ref="B25:B26" location="'9. Miljø- og servicemål'!A1" display="Tillæg for driftsomkostninger til miljø- og servicemål i 2015"/>
    <hyperlink ref="B29:B30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2" location="'9. 1-1 omkostninger'!A1" display="Tillæg for budgetterede 1:1 omkostninger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8" location="'11. Klimatilpasning'!A1" display="Korrektion ift. faktiske driftsomkostninger til medfinansiering af klimatilpasningsprojekter i 2014"/>
    <hyperlink ref="B29" location="'12. Nettofinansielle poster'!A1" display="Tillæg/fradrag for budgetterede nettofinansielle poster i 2016"/>
    <hyperlink ref="B30" location="'12. Nettofinansielle poster'!A1" display="Korrektion ift. faktiske nettofinansielle poster i 2014"/>
    <hyperlink ref="B27" location="'11. Klimatilpasning'!A1" display="Tillæg for budgetterede driftsomkostninger til medfinansiering af klimatilpasningsprojekter i 2016"/>
    <hyperlink ref="B33" location="'13. Over- eller underdækning'!A1" display="Tillæg/fradrag for over- eller underdækning til og med 2010"/>
    <hyperlink ref="B35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3" customWidth="1"/>
    <col min="2" max="2" width="66.42578125" style="153" customWidth="1"/>
    <col min="3" max="3" width="20.42578125" style="153" customWidth="1"/>
    <col min="4" max="4" width="4" style="153" customWidth="1"/>
    <col min="5" max="5" width="8.140625" style="153" customWidth="1"/>
    <col min="6" max="16384" width="9.140625" style="153" hidden="1"/>
  </cols>
  <sheetData>
    <row r="1" spans="1:16384" s="146" customFormat="1" ht="14.1" customHeight="1" x14ac:dyDescent="0.25">
      <c r="A1" s="1" t="str">
        <f>'1. Forside'!A1</f>
        <v>Afløb Ballerup AS</v>
      </c>
      <c r="B1" s="26"/>
      <c r="C1" s="26"/>
      <c r="D1" s="26"/>
      <c r="E1" s="26"/>
    </row>
    <row r="2" spans="1:16384" s="146" customFormat="1" ht="14.1" customHeight="1" x14ac:dyDescent="0.25">
      <c r="A2" s="1" t="str">
        <f>'1. Forside'!A2</f>
        <v>S001</v>
      </c>
      <c r="B2" s="26"/>
      <c r="C2" s="26"/>
      <c r="D2" s="26"/>
      <c r="E2" s="26"/>
    </row>
    <row r="3" spans="1:16384" s="146" customFormat="1" ht="14.1" customHeight="1" x14ac:dyDescent="0.25">
      <c r="A3" s="26"/>
      <c r="B3" s="26"/>
      <c r="C3" s="26"/>
      <c r="D3" s="26"/>
      <c r="E3" s="26"/>
    </row>
    <row r="4" spans="1:16384" s="146" customFormat="1" ht="14.1" customHeight="1" x14ac:dyDescent="0.25">
      <c r="A4" s="26"/>
      <c r="B4" s="258" t="s">
        <v>128</v>
      </c>
      <c r="C4" s="258"/>
      <c r="D4" s="26"/>
      <c r="E4" s="26"/>
    </row>
    <row r="5" spans="1:16384" s="146" customFormat="1" ht="14.1" customHeight="1" x14ac:dyDescent="0.25">
      <c r="A5" s="26"/>
      <c r="B5" s="147"/>
      <c r="C5" s="26"/>
      <c r="D5" s="26"/>
      <c r="E5" s="26"/>
    </row>
    <row r="6" spans="1:16384" s="146" customFormat="1" ht="24" customHeight="1" x14ac:dyDescent="0.25">
      <c r="A6" s="26"/>
      <c r="B6" s="20" t="s">
        <v>174</v>
      </c>
      <c r="C6" s="148"/>
      <c r="D6" s="148"/>
      <c r="E6" s="26"/>
    </row>
    <row r="7" spans="1:16384" s="146" customFormat="1" ht="14.1" customHeight="1" x14ac:dyDescent="0.25">
      <c r="A7" s="26"/>
      <c r="B7" s="22" t="s">
        <v>175</v>
      </c>
      <c r="C7" s="40">
        <v>9692867.7530964743</v>
      </c>
      <c r="D7" s="149" t="s">
        <v>0</v>
      </c>
      <c r="E7" s="26"/>
    </row>
    <row r="8" spans="1:16384" s="146" customFormat="1" ht="14.1" customHeight="1" x14ac:dyDescent="0.25">
      <c r="A8" s="26"/>
      <c r="B8" s="23" t="s">
        <v>90</v>
      </c>
      <c r="C8" s="25">
        <v>-2485825</v>
      </c>
      <c r="D8" s="150" t="s">
        <v>0</v>
      </c>
      <c r="E8" s="26"/>
    </row>
    <row r="9" spans="1:16384" s="146" customFormat="1" ht="14.1" customHeight="1" x14ac:dyDescent="0.25">
      <c r="A9" s="26"/>
      <c r="B9" s="28" t="s">
        <v>176</v>
      </c>
      <c r="C9" s="27">
        <f>C7-C8</f>
        <v>12178692.753096474</v>
      </c>
      <c r="D9" s="151" t="s">
        <v>0</v>
      </c>
      <c r="E9" s="26"/>
    </row>
    <row r="10" spans="1:16384" s="146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6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6" customFormat="1" ht="24" customHeight="1" x14ac:dyDescent="0.25">
      <c r="A12" s="26"/>
      <c r="B12" s="20" t="s">
        <v>37</v>
      </c>
      <c r="C12" s="148"/>
      <c r="D12" s="148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6" customFormat="1" ht="14.1" customHeight="1" x14ac:dyDescent="0.25">
      <c r="A13" s="26"/>
      <c r="B13" s="22" t="s">
        <v>177</v>
      </c>
      <c r="C13" s="40">
        <v>0</v>
      </c>
      <c r="D13" s="149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6" customFormat="1" ht="14.1" customHeight="1" x14ac:dyDescent="0.25">
      <c r="A14" s="26"/>
      <c r="B14" s="28" t="s">
        <v>38</v>
      </c>
      <c r="C14" s="27">
        <f>C13</f>
        <v>0</v>
      </c>
      <c r="D14" s="151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6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6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6" customFormat="1" ht="24" customHeight="1" x14ac:dyDescent="0.25">
      <c r="A17" s="26"/>
      <c r="B17" s="20" t="s">
        <v>178</v>
      </c>
      <c r="C17" s="148"/>
      <c r="D17" s="148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6" customFormat="1" ht="14.1" customHeight="1" x14ac:dyDescent="0.25">
      <c r="A18" s="26"/>
      <c r="B18" s="22" t="s">
        <v>175</v>
      </c>
      <c r="C18" s="40">
        <v>12178692.753096474</v>
      </c>
      <c r="D18" s="149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6" customFormat="1" ht="14.1" customHeight="1" x14ac:dyDescent="0.25">
      <c r="A19" s="26"/>
      <c r="B19" s="22" t="s">
        <v>179</v>
      </c>
      <c r="C19" s="208">
        <v>-0.38</v>
      </c>
      <c r="D19" s="149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6" customFormat="1" ht="14.1" customHeight="1" x14ac:dyDescent="0.25">
      <c r="A20" s="26"/>
      <c r="B20" s="28" t="s">
        <v>4</v>
      </c>
      <c r="C20" s="27">
        <f>C18*(C19/100)</f>
        <v>-46279.032461766605</v>
      </c>
      <c r="D20" s="151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6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6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6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6" customFormat="1" hidden="1" x14ac:dyDescent="0.25"/>
    <row r="25" spans="1:16384" s="146" customFormat="1" ht="15" hidden="1" customHeight="1" x14ac:dyDescent="0.25"/>
    <row r="26" spans="1:16384" s="146" customFormat="1" ht="15" hidden="1" customHeight="1" x14ac:dyDescent="0.25"/>
    <row r="27" spans="1:16384" s="146" customFormat="1" ht="15" hidden="1" customHeight="1" x14ac:dyDescent="0.25"/>
    <row r="28" spans="1:16384" s="146" customFormat="1" ht="15" hidden="1" customHeight="1" x14ac:dyDescent="0.25"/>
    <row r="29" spans="1:16384" s="146" customFormat="1" ht="15" hidden="1" customHeight="1" x14ac:dyDescent="0.25"/>
    <row r="30" spans="1:16384" s="146" customFormat="1" ht="15" hidden="1" customHeight="1" x14ac:dyDescent="0.25"/>
    <row r="31" spans="1:16384" s="146" customFormat="1" ht="15" hidden="1" customHeight="1" x14ac:dyDescent="0.25"/>
    <row r="32" spans="1:16384" s="146" customFormat="1" ht="15" hidden="1" customHeight="1" x14ac:dyDescent="0.25"/>
    <row r="33" s="146" customFormat="1" ht="15" hidden="1" customHeight="1" x14ac:dyDescent="0.25"/>
    <row r="34" s="146" customFormat="1" ht="15" hidden="1" customHeight="1" x14ac:dyDescent="0.25"/>
    <row r="35" s="146" customFormat="1" ht="15" hidden="1" customHeight="1" x14ac:dyDescent="0.25"/>
    <row r="36" s="146" customFormat="1" ht="15" hidden="1" customHeight="1" x14ac:dyDescent="0.25"/>
    <row r="37" s="146" customFormat="1" ht="15" hidden="1" customHeight="1" x14ac:dyDescent="0.25"/>
    <row r="38" s="146" customFormat="1" ht="15" hidden="1" customHeight="1" x14ac:dyDescent="0.25"/>
    <row r="39" s="146" customFormat="1" ht="15" hidden="1" customHeight="1" x14ac:dyDescent="0.25"/>
    <row r="40" s="146" customFormat="1" ht="15" hidden="1" customHeight="1" x14ac:dyDescent="0.25"/>
    <row r="41" s="146" customFormat="1" ht="15" hidden="1" customHeight="1" x14ac:dyDescent="0.25"/>
    <row r="42" s="146" customFormat="1" ht="15" hidden="1" customHeight="1" x14ac:dyDescent="0.25"/>
    <row r="43" s="146" customFormat="1" ht="15" hidden="1" customHeight="1" x14ac:dyDescent="0.25"/>
    <row r="44" s="146" customFormat="1" ht="15" hidden="1" customHeight="1" x14ac:dyDescent="0.25"/>
    <row r="45" s="146" customFormat="1" ht="15" hidden="1" customHeight="1" x14ac:dyDescent="0.25"/>
    <row r="46" s="146" customFormat="1" ht="15" hidden="1" customHeight="1" x14ac:dyDescent="0.25"/>
    <row r="47" s="146" customFormat="1" ht="15" hidden="1" customHeight="1" x14ac:dyDescent="0.25"/>
    <row r="48" s="146" customFormat="1" ht="15" hidden="1" customHeight="1" x14ac:dyDescent="0.25"/>
    <row r="49" spans="1:5" ht="15" customHeight="1" x14ac:dyDescent="0.25">
      <c r="A49" s="152"/>
      <c r="B49" s="152"/>
      <c r="C49" s="152"/>
      <c r="D49" s="152"/>
      <c r="E49" s="152"/>
    </row>
    <row r="50" spans="1:5" ht="15" customHeight="1" x14ac:dyDescent="0.25">
      <c r="A50" s="152"/>
      <c r="B50" s="152"/>
      <c r="C50" s="152"/>
      <c r="D50" s="152"/>
      <c r="E50" s="152"/>
    </row>
    <row r="51" spans="1:5" ht="15" customHeight="1" x14ac:dyDescent="0.25">
      <c r="A51" s="152"/>
      <c r="B51" s="152"/>
      <c r="C51" s="152"/>
      <c r="D51" s="152"/>
      <c r="E51" s="152"/>
    </row>
    <row r="52" spans="1:5" ht="15" customHeight="1" x14ac:dyDescent="0.25">
      <c r="A52" s="152"/>
      <c r="B52" s="152"/>
      <c r="C52" s="152"/>
      <c r="D52" s="152"/>
      <c r="E52" s="152"/>
    </row>
    <row r="53" spans="1:5" ht="15" customHeight="1" x14ac:dyDescent="0.25">
      <c r="A53" s="152"/>
      <c r="B53" s="152"/>
      <c r="C53" s="152"/>
      <c r="D53" s="152"/>
      <c r="E53" s="152"/>
    </row>
    <row r="54" spans="1:5" ht="15" customHeight="1" x14ac:dyDescent="0.25">
      <c r="A54" s="152"/>
      <c r="B54" s="152"/>
      <c r="C54" s="152"/>
      <c r="D54" s="152"/>
      <c r="E54" s="152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6" customWidth="1"/>
    <col min="2" max="2" width="62.85546875" style="146" customWidth="1"/>
    <col min="3" max="3" width="22" style="146" customWidth="1"/>
    <col min="4" max="4" width="4" style="146" customWidth="1"/>
    <col min="5" max="5" width="9.140625" style="146" customWidth="1"/>
    <col min="6" max="16384" width="9.140625" style="146" hidden="1"/>
  </cols>
  <sheetData>
    <row r="1" spans="1:5" ht="14.1" customHeight="1" x14ac:dyDescent="0.25">
      <c r="A1" s="1" t="str">
        <f>'1. Forside'!A1</f>
        <v>Afløb Ballerup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127</v>
      </c>
      <c r="C4" s="258"/>
      <c r="D4" s="26"/>
      <c r="E4" s="26"/>
    </row>
    <row r="5" spans="1:5" ht="14.1" customHeight="1" x14ac:dyDescent="0.25">
      <c r="A5" s="26"/>
      <c r="B5" s="147"/>
      <c r="C5" s="26"/>
      <c r="D5" s="26"/>
      <c r="E5" s="26"/>
    </row>
    <row r="6" spans="1:5" ht="24" customHeight="1" x14ac:dyDescent="0.25">
      <c r="A6" s="26"/>
      <c r="B6" s="20" t="s">
        <v>133</v>
      </c>
      <c r="C6" s="148"/>
      <c r="D6" s="148"/>
      <c r="E6" s="26"/>
    </row>
    <row r="7" spans="1:5" ht="14.1" customHeight="1" x14ac:dyDescent="0.25">
      <c r="A7" s="26"/>
      <c r="B7" s="22" t="s">
        <v>39</v>
      </c>
      <c r="C7" s="214">
        <v>6623990.9884091727</v>
      </c>
      <c r="D7" s="149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12132413.720634708</v>
      </c>
      <c r="D8" s="149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1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48"/>
      <c r="D12" s="148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12178692.753096474</v>
      </c>
      <c r="D13" s="149" t="s">
        <v>0</v>
      </c>
      <c r="E13" s="26"/>
    </row>
    <row r="14" spans="1:5" ht="14.1" customHeight="1" x14ac:dyDescent="0.25">
      <c r="A14" s="26"/>
      <c r="B14" s="22" t="s">
        <v>41</v>
      </c>
      <c r="C14" s="208">
        <v>0</v>
      </c>
      <c r="D14" s="149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1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48"/>
      <c r="D18" s="148"/>
      <c r="E18" s="26"/>
    </row>
    <row r="19" spans="1:5" ht="26.25" x14ac:dyDescent="0.25">
      <c r="A19" s="26"/>
      <c r="B19" s="22" t="s">
        <v>181</v>
      </c>
      <c r="C19" s="214">
        <v>3647530.4976842473</v>
      </c>
      <c r="D19" s="149" t="s">
        <v>0</v>
      </c>
      <c r="E19" s="26"/>
    </row>
    <row r="20" spans="1:5" ht="14.1" customHeight="1" x14ac:dyDescent="0.25">
      <c r="A20" s="26"/>
      <c r="B20" s="28" t="s">
        <v>186</v>
      </c>
      <c r="C20" s="27">
        <v>608935</v>
      </c>
      <c r="D20" s="151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3"/>
      <c r="B39" s="153"/>
      <c r="C39" s="153"/>
      <c r="D39" s="153"/>
      <c r="E39" s="153"/>
    </row>
    <row r="40" spans="1:5" ht="15" customHeight="1" x14ac:dyDescent="0.25">
      <c r="A40" s="153"/>
      <c r="B40" s="153"/>
      <c r="C40" s="153"/>
      <c r="D40" s="153"/>
      <c r="E40" s="153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6" customWidth="1"/>
    <col min="2" max="2" width="59.140625" style="146" customWidth="1"/>
    <col min="3" max="3" width="26.28515625" style="146" customWidth="1"/>
    <col min="4" max="4" width="3.42578125" style="146" customWidth="1"/>
    <col min="5" max="5" width="9.140625" style="146" customWidth="1"/>
    <col min="6" max="16384" width="9.140625" style="146" hidden="1"/>
  </cols>
  <sheetData>
    <row r="1" spans="1:5" ht="14.1" customHeight="1" x14ac:dyDescent="0.25">
      <c r="A1" s="1" t="str">
        <f>'1. Forside'!A1</f>
        <v>Afløb Ballerup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126</v>
      </c>
      <c r="C4" s="258"/>
      <c r="D4" s="26"/>
      <c r="E4" s="26"/>
    </row>
    <row r="5" spans="1:5" ht="14.1" customHeight="1" x14ac:dyDescent="0.25">
      <c r="A5" s="26"/>
      <c r="B5" s="147"/>
      <c r="C5" s="26"/>
      <c r="D5" s="26"/>
      <c r="E5" s="26"/>
    </row>
    <row r="6" spans="1:5" ht="24" customHeight="1" x14ac:dyDescent="0.25">
      <c r="A6" s="26"/>
      <c r="B6" s="20" t="s">
        <v>18</v>
      </c>
      <c r="C6" s="148"/>
      <c r="D6" s="148"/>
      <c r="E6" s="26"/>
    </row>
    <row r="7" spans="1:5" ht="14.1" customHeight="1" x14ac:dyDescent="0.25">
      <c r="A7" s="26"/>
      <c r="B7" s="22" t="s">
        <v>23</v>
      </c>
      <c r="C7" s="19">
        <v>832535368</v>
      </c>
      <c r="D7" s="149" t="s">
        <v>0</v>
      </c>
      <c r="E7" s="26"/>
    </row>
    <row r="8" spans="1:5" ht="14.1" customHeight="1" x14ac:dyDescent="0.25">
      <c r="A8" s="26"/>
      <c r="B8" s="22" t="s">
        <v>46</v>
      </c>
      <c r="C8" s="40">
        <v>23390113</v>
      </c>
      <c r="D8" s="149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23390113</v>
      </c>
      <c r="D9" s="151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4"/>
  <sheetViews>
    <sheetView view="pageLayout" topLeftCell="A7" zoomScaleNormal="90" workbookViewId="0"/>
  </sheetViews>
  <sheetFormatPr defaultColWidth="0" defaultRowHeight="15" zeroHeight="1" x14ac:dyDescent="0.25"/>
  <cols>
    <col min="1" max="1" width="9.140625" style="153" customWidth="1"/>
    <col min="2" max="2" width="53.42578125" style="153" customWidth="1"/>
    <col min="3" max="3" width="6" style="153" customWidth="1"/>
    <col min="4" max="4" width="7.85546875" style="153" customWidth="1"/>
    <col min="5" max="5" width="13.85546875" style="153" customWidth="1"/>
    <col min="6" max="6" width="11" style="153" customWidth="1"/>
    <col min="7" max="7" width="4" style="153" customWidth="1"/>
    <col min="8" max="8" width="9.28515625" style="153" customWidth="1"/>
    <col min="9" max="16384" width="9.140625" style="153" hidden="1"/>
  </cols>
  <sheetData>
    <row r="1" spans="1:8" s="146" customFormat="1" x14ac:dyDescent="0.25">
      <c r="A1" s="1" t="str">
        <f>'1. Forside'!A1</f>
        <v>Afløb Ballerup AS</v>
      </c>
      <c r="B1" s="26"/>
      <c r="C1" s="26"/>
      <c r="D1" s="26"/>
      <c r="E1" s="26"/>
      <c r="F1" s="26"/>
      <c r="G1" s="26"/>
      <c r="H1" s="26"/>
    </row>
    <row r="2" spans="1:8" s="146" customFormat="1" x14ac:dyDescent="0.25">
      <c r="A2" s="1" t="str">
        <f>'1. Forside'!A2</f>
        <v>S001</v>
      </c>
      <c r="B2" s="26"/>
      <c r="C2" s="26"/>
      <c r="D2" s="26"/>
      <c r="E2" s="26"/>
      <c r="F2" s="26"/>
      <c r="G2" s="26"/>
      <c r="H2" s="26"/>
    </row>
    <row r="3" spans="1:8" s="146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6" customFormat="1" ht="30" customHeight="1" x14ac:dyDescent="0.25">
      <c r="A4" s="26"/>
      <c r="B4" s="259" t="s">
        <v>130</v>
      </c>
      <c r="C4" s="259"/>
      <c r="D4" s="259"/>
      <c r="E4" s="259"/>
      <c r="F4" s="259"/>
      <c r="G4" s="206"/>
      <c r="H4" s="26"/>
    </row>
    <row r="5" spans="1:8" s="146" customFormat="1" ht="14.25" customHeight="1" x14ac:dyDescent="0.25">
      <c r="A5" s="26"/>
      <c r="B5" s="147"/>
      <c r="C5" s="26"/>
      <c r="D5" s="26"/>
      <c r="E5" s="26"/>
      <c r="F5" s="26"/>
      <c r="G5" s="26"/>
      <c r="H5" s="26"/>
    </row>
    <row r="6" spans="1:8" s="155" customFormat="1" ht="27.2" customHeight="1" x14ac:dyDescent="0.25">
      <c r="A6" s="154"/>
      <c r="B6" s="20" t="s">
        <v>135</v>
      </c>
      <c r="C6" s="33"/>
      <c r="D6" s="33"/>
      <c r="E6" s="33"/>
      <c r="F6" s="33"/>
      <c r="G6" s="33"/>
      <c r="H6" s="154"/>
    </row>
    <row r="7" spans="1:8" s="146" customFormat="1" ht="42.75" customHeight="1" x14ac:dyDescent="0.25">
      <c r="A7" s="26"/>
      <c r="B7" s="207" t="s">
        <v>1</v>
      </c>
      <c r="C7" s="207" t="s">
        <v>50</v>
      </c>
      <c r="D7" s="207" t="s">
        <v>54</v>
      </c>
      <c r="E7" s="207" t="s">
        <v>53</v>
      </c>
      <c r="F7" s="260" t="s">
        <v>52</v>
      </c>
      <c r="G7" s="260"/>
      <c r="H7" s="26"/>
    </row>
    <row r="8" spans="1:8" s="146" customFormat="1" x14ac:dyDescent="0.25">
      <c r="A8" s="26"/>
      <c r="B8" s="29" t="s">
        <v>193</v>
      </c>
      <c r="C8" s="30" t="s">
        <v>221</v>
      </c>
      <c r="D8" s="31" t="s">
        <v>222</v>
      </c>
      <c r="E8" s="32">
        <v>3165131</v>
      </c>
      <c r="F8" s="34">
        <f t="shared" ref="F8" si="0">E8/D8</f>
        <v>42201.746666666666</v>
      </c>
      <c r="G8" s="35" t="s">
        <v>0</v>
      </c>
      <c r="H8" s="26"/>
    </row>
    <row r="9" spans="1:8" s="146" customFormat="1" x14ac:dyDescent="0.25">
      <c r="A9" s="26"/>
      <c r="B9" s="29" t="s">
        <v>195</v>
      </c>
      <c r="C9" s="30" t="s">
        <v>221</v>
      </c>
      <c r="D9" s="31" t="s">
        <v>222</v>
      </c>
      <c r="E9" s="32">
        <v>52995</v>
      </c>
      <c r="F9" s="34">
        <f t="shared" ref="F9:F28" si="1">E9/D9</f>
        <v>706.6</v>
      </c>
      <c r="G9" s="35" t="s">
        <v>0</v>
      </c>
      <c r="H9" s="26"/>
    </row>
    <row r="10" spans="1:8" s="146" customFormat="1" x14ac:dyDescent="0.25">
      <c r="A10" s="26"/>
      <c r="B10" s="29" t="s">
        <v>211</v>
      </c>
      <c r="C10" s="30" t="s">
        <v>221</v>
      </c>
      <c r="D10" s="31" t="s">
        <v>223</v>
      </c>
      <c r="E10" s="32">
        <v>1630977</v>
      </c>
      <c r="F10" s="34">
        <f t="shared" si="1"/>
        <v>326195.40000000002</v>
      </c>
      <c r="G10" s="35" t="s">
        <v>0</v>
      </c>
      <c r="H10" s="26"/>
    </row>
    <row r="11" spans="1:8" s="146" customFormat="1" x14ac:dyDescent="0.25">
      <c r="A11" s="26"/>
      <c r="B11" s="29" t="s">
        <v>212</v>
      </c>
      <c r="C11" s="30" t="s">
        <v>221</v>
      </c>
      <c r="D11" s="31" t="s">
        <v>224</v>
      </c>
      <c r="E11" s="32">
        <v>2255642</v>
      </c>
      <c r="F11" s="34">
        <f t="shared" si="1"/>
        <v>112782.1</v>
      </c>
      <c r="G11" s="35" t="s">
        <v>0</v>
      </c>
      <c r="H11" s="26"/>
    </row>
    <row r="12" spans="1:8" s="146" customFormat="1" x14ac:dyDescent="0.25">
      <c r="A12" s="26"/>
      <c r="B12" s="29" t="s">
        <v>198</v>
      </c>
      <c r="C12" s="30" t="s">
        <v>221</v>
      </c>
      <c r="D12" s="31" t="s">
        <v>225</v>
      </c>
      <c r="E12" s="32">
        <v>3008089</v>
      </c>
      <c r="F12" s="34">
        <f t="shared" si="1"/>
        <v>60161.78</v>
      </c>
      <c r="G12" s="35" t="s">
        <v>0</v>
      </c>
      <c r="H12" s="26"/>
    </row>
    <row r="13" spans="1:8" s="146" customFormat="1" x14ac:dyDescent="0.25">
      <c r="A13" s="26"/>
      <c r="B13" s="29" t="s">
        <v>207</v>
      </c>
      <c r="C13" s="30" t="s">
        <v>221</v>
      </c>
      <c r="D13" s="31" t="s">
        <v>225</v>
      </c>
      <c r="E13" s="32">
        <v>840683</v>
      </c>
      <c r="F13" s="34">
        <f t="shared" si="1"/>
        <v>16813.66</v>
      </c>
      <c r="G13" s="35" t="s">
        <v>0</v>
      </c>
      <c r="H13" s="26"/>
    </row>
    <row r="14" spans="1:8" s="146" customFormat="1" x14ac:dyDescent="0.25">
      <c r="A14" s="26"/>
      <c r="B14" s="29" t="s">
        <v>213</v>
      </c>
      <c r="C14" s="30" t="s">
        <v>221</v>
      </c>
      <c r="D14" s="31" t="s">
        <v>225</v>
      </c>
      <c r="E14" s="32">
        <v>1612278</v>
      </c>
      <c r="F14" s="34">
        <f t="shared" si="1"/>
        <v>32245.56</v>
      </c>
      <c r="G14" s="35" t="s">
        <v>0</v>
      </c>
      <c r="H14" s="26"/>
    </row>
    <row r="15" spans="1:8" s="146" customFormat="1" x14ac:dyDescent="0.25">
      <c r="A15" s="26"/>
      <c r="B15" s="29" t="s">
        <v>198</v>
      </c>
      <c r="C15" s="30" t="s">
        <v>221</v>
      </c>
      <c r="D15" s="31" t="s">
        <v>225</v>
      </c>
      <c r="E15" s="32">
        <v>717221</v>
      </c>
      <c r="F15" s="34">
        <f t="shared" si="1"/>
        <v>14344.42</v>
      </c>
      <c r="G15" s="35" t="s">
        <v>0</v>
      </c>
      <c r="H15" s="26"/>
    </row>
    <row r="16" spans="1:8" s="146" customFormat="1" x14ac:dyDescent="0.25">
      <c r="A16" s="26"/>
      <c r="B16" s="29" t="s">
        <v>207</v>
      </c>
      <c r="C16" s="30" t="s">
        <v>221</v>
      </c>
      <c r="D16" s="31" t="s">
        <v>225</v>
      </c>
      <c r="E16" s="32">
        <v>350072</v>
      </c>
      <c r="F16" s="34">
        <f t="shared" si="1"/>
        <v>7001.44</v>
      </c>
      <c r="G16" s="35" t="s">
        <v>0</v>
      </c>
      <c r="H16" s="26"/>
    </row>
    <row r="17" spans="1:8" s="146" customFormat="1" ht="26.25" x14ac:dyDescent="0.25">
      <c r="A17" s="26"/>
      <c r="B17" s="29" t="s">
        <v>214</v>
      </c>
      <c r="C17" s="30" t="s">
        <v>221</v>
      </c>
      <c r="D17" s="31" t="s">
        <v>222</v>
      </c>
      <c r="E17" s="32">
        <v>1362808</v>
      </c>
      <c r="F17" s="34">
        <f t="shared" si="1"/>
        <v>18170.773333333334</v>
      </c>
      <c r="G17" s="35" t="s">
        <v>0</v>
      </c>
      <c r="H17" s="26"/>
    </row>
    <row r="18" spans="1:8" s="146" customFormat="1" ht="26.25" x14ac:dyDescent="0.25">
      <c r="A18" s="26"/>
      <c r="B18" s="29" t="s">
        <v>215</v>
      </c>
      <c r="C18" s="30" t="s">
        <v>221</v>
      </c>
      <c r="D18" s="31" t="s">
        <v>224</v>
      </c>
      <c r="E18" s="32">
        <v>1003468</v>
      </c>
      <c r="F18" s="34">
        <f t="shared" si="1"/>
        <v>50173.4</v>
      </c>
      <c r="G18" s="35" t="s">
        <v>0</v>
      </c>
      <c r="H18" s="26"/>
    </row>
    <row r="19" spans="1:8" s="146" customFormat="1" ht="26.25" x14ac:dyDescent="0.25">
      <c r="A19" s="26"/>
      <c r="B19" s="29" t="s">
        <v>216</v>
      </c>
      <c r="C19" s="30" t="s">
        <v>221</v>
      </c>
      <c r="D19" s="31" t="s">
        <v>226</v>
      </c>
      <c r="E19" s="32">
        <v>148962</v>
      </c>
      <c r="F19" s="34">
        <f t="shared" si="1"/>
        <v>14896.2</v>
      </c>
      <c r="G19" s="35" t="s">
        <v>0</v>
      </c>
      <c r="H19" s="26"/>
    </row>
    <row r="20" spans="1:8" s="146" customFormat="1" x14ac:dyDescent="0.25">
      <c r="A20" s="26"/>
      <c r="B20" s="29" t="s">
        <v>195</v>
      </c>
      <c r="C20" s="30" t="s">
        <v>221</v>
      </c>
      <c r="D20" s="31" t="s">
        <v>222</v>
      </c>
      <c r="E20" s="32">
        <v>9228</v>
      </c>
      <c r="F20" s="34">
        <f t="shared" si="1"/>
        <v>123.04</v>
      </c>
      <c r="G20" s="35" t="s">
        <v>0</v>
      </c>
      <c r="H20" s="26"/>
    </row>
    <row r="21" spans="1:8" s="146" customFormat="1" x14ac:dyDescent="0.25">
      <c r="A21" s="26"/>
      <c r="B21" s="29" t="s">
        <v>206</v>
      </c>
      <c r="C21" s="30" t="s">
        <v>221</v>
      </c>
      <c r="D21" s="31" t="s">
        <v>222</v>
      </c>
      <c r="E21" s="32">
        <v>1762091</v>
      </c>
      <c r="F21" s="34">
        <f t="shared" si="1"/>
        <v>23494.546666666665</v>
      </c>
      <c r="G21" s="35" t="s">
        <v>0</v>
      </c>
      <c r="H21" s="26"/>
    </row>
    <row r="22" spans="1:8" s="146" customFormat="1" x14ac:dyDescent="0.25">
      <c r="A22" s="26"/>
      <c r="B22" s="29" t="s">
        <v>192</v>
      </c>
      <c r="C22" s="30" t="s">
        <v>221</v>
      </c>
      <c r="D22" s="31" t="s">
        <v>222</v>
      </c>
      <c r="E22" s="32">
        <v>192787</v>
      </c>
      <c r="F22" s="34">
        <f t="shared" si="1"/>
        <v>2570.4933333333333</v>
      </c>
      <c r="G22" s="35" t="s">
        <v>0</v>
      </c>
      <c r="H22" s="26"/>
    </row>
    <row r="23" spans="1:8" s="146" customFormat="1" x14ac:dyDescent="0.25">
      <c r="A23" s="26"/>
      <c r="B23" s="29" t="s">
        <v>217</v>
      </c>
      <c r="C23" s="30" t="s">
        <v>221</v>
      </c>
      <c r="D23" s="31" t="s">
        <v>223</v>
      </c>
      <c r="E23" s="32">
        <v>255980</v>
      </c>
      <c r="F23" s="34">
        <f t="shared" si="1"/>
        <v>51196</v>
      </c>
      <c r="G23" s="35" t="s">
        <v>0</v>
      </c>
      <c r="H23" s="26"/>
    </row>
    <row r="24" spans="1:8" s="146" customFormat="1" x14ac:dyDescent="0.25">
      <c r="A24" s="26"/>
      <c r="B24" s="29" t="s">
        <v>218</v>
      </c>
      <c r="C24" s="30" t="s">
        <v>221</v>
      </c>
      <c r="D24" s="31" t="s">
        <v>223</v>
      </c>
      <c r="E24" s="32">
        <v>3218718</v>
      </c>
      <c r="F24" s="34">
        <f t="shared" si="1"/>
        <v>643743.6</v>
      </c>
      <c r="G24" s="35" t="s">
        <v>0</v>
      </c>
      <c r="H24" s="26"/>
    </row>
    <row r="25" spans="1:8" s="146" customFormat="1" x14ac:dyDescent="0.25">
      <c r="A25" s="26"/>
      <c r="B25" s="29" t="s">
        <v>218</v>
      </c>
      <c r="C25" s="30" t="s">
        <v>221</v>
      </c>
      <c r="D25" s="31" t="s">
        <v>223</v>
      </c>
      <c r="E25" s="32">
        <v>4103669</v>
      </c>
      <c r="F25" s="34">
        <f t="shared" si="1"/>
        <v>820733.8</v>
      </c>
      <c r="G25" s="35" t="s">
        <v>0</v>
      </c>
      <c r="H25" s="26"/>
    </row>
    <row r="26" spans="1:8" s="146" customFormat="1" x14ac:dyDescent="0.25">
      <c r="A26" s="26"/>
      <c r="B26" s="29" t="s">
        <v>219</v>
      </c>
      <c r="C26" s="30" t="s">
        <v>221</v>
      </c>
      <c r="D26" s="31" t="s">
        <v>223</v>
      </c>
      <c r="E26" s="32">
        <v>27432</v>
      </c>
      <c r="F26" s="34">
        <f t="shared" si="1"/>
        <v>5486.4</v>
      </c>
      <c r="G26" s="35" t="s">
        <v>0</v>
      </c>
      <c r="H26" s="26"/>
    </row>
    <row r="27" spans="1:8" s="146" customFormat="1" x14ac:dyDescent="0.25">
      <c r="A27" s="26"/>
      <c r="B27" s="29" t="s">
        <v>220</v>
      </c>
      <c r="C27" s="30" t="s">
        <v>221</v>
      </c>
      <c r="D27" s="31" t="s">
        <v>223</v>
      </c>
      <c r="E27" s="32">
        <v>521023</v>
      </c>
      <c r="F27" s="34">
        <f t="shared" si="1"/>
        <v>104204.6</v>
      </c>
      <c r="G27" s="35" t="s">
        <v>0</v>
      </c>
      <c r="H27" s="26"/>
    </row>
    <row r="28" spans="1:8" s="146" customFormat="1" x14ac:dyDescent="0.25">
      <c r="A28" s="26"/>
      <c r="B28" s="29" t="s">
        <v>210</v>
      </c>
      <c r="C28" s="30" t="s">
        <v>221</v>
      </c>
      <c r="D28" s="31" t="s">
        <v>222</v>
      </c>
      <c r="E28" s="32">
        <v>505412</v>
      </c>
      <c r="F28" s="34">
        <f t="shared" si="1"/>
        <v>6738.8266666666668</v>
      </c>
      <c r="G28" s="35" t="s">
        <v>0</v>
      </c>
      <c r="H28" s="26"/>
    </row>
    <row r="29" spans="1:8" s="146" customFormat="1" x14ac:dyDescent="0.25">
      <c r="A29" s="26"/>
      <c r="B29" s="23" t="s">
        <v>72</v>
      </c>
      <c r="C29" s="156"/>
      <c r="D29" s="156"/>
      <c r="E29" s="156"/>
      <c r="F29" s="36">
        <f>SUM(F8:F28)</f>
        <v>2353984.3866666667</v>
      </c>
      <c r="G29" s="37" t="s">
        <v>0</v>
      </c>
      <c r="H29" s="26"/>
    </row>
    <row r="30" spans="1:8" s="146" customFormat="1" x14ac:dyDescent="0.25">
      <c r="A30" s="26"/>
      <c r="B30" s="103" t="s">
        <v>136</v>
      </c>
      <c r="C30" s="157"/>
      <c r="D30" s="157"/>
      <c r="E30" s="157"/>
      <c r="F30" s="66">
        <v>2356970.4733333336</v>
      </c>
      <c r="G30" s="37" t="s">
        <v>0</v>
      </c>
      <c r="H30" s="26"/>
    </row>
    <row r="31" spans="1:8" s="146" customFormat="1" x14ac:dyDescent="0.25">
      <c r="A31" s="26"/>
      <c r="B31" s="39" t="s">
        <v>69</v>
      </c>
      <c r="C31" s="158"/>
      <c r="D31" s="158"/>
      <c r="E31" s="159"/>
      <c r="F31" s="38">
        <f>F29+F30</f>
        <v>4710954.8600000003</v>
      </c>
      <c r="G31" s="38" t="s">
        <v>0</v>
      </c>
      <c r="H31" s="26"/>
    </row>
    <row r="32" spans="1:8" s="146" customFormat="1" x14ac:dyDescent="0.25">
      <c r="A32" s="26"/>
      <c r="B32" s="26"/>
      <c r="C32" s="26"/>
      <c r="D32" s="26"/>
      <c r="E32" s="26"/>
      <c r="F32" s="26"/>
      <c r="G32" s="26"/>
      <c r="H32" s="26"/>
    </row>
    <row r="33" spans="1:8" s="146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46" customFormat="1" x14ac:dyDescent="0.25">
      <c r="A34" s="26"/>
      <c r="B34" s="26"/>
      <c r="C34" s="26"/>
      <c r="D34" s="26"/>
      <c r="E34" s="26"/>
      <c r="F34" s="26"/>
      <c r="G34" s="26"/>
      <c r="H34" s="26"/>
    </row>
    <row r="35" spans="1:8" s="146" customFormat="1" hidden="1" x14ac:dyDescent="0.25"/>
    <row r="36" spans="1:8" s="146" customFormat="1" hidden="1" x14ac:dyDescent="0.25"/>
    <row r="37" spans="1:8" s="146" customFormat="1" hidden="1" x14ac:dyDescent="0.25"/>
    <row r="38" spans="1:8" s="146" customFormat="1" ht="14.45" hidden="1" customHeight="1" x14ac:dyDescent="0.25"/>
    <row r="39" spans="1:8" s="146" customFormat="1" ht="14.45" hidden="1" customHeight="1" x14ac:dyDescent="0.25"/>
    <row r="40" spans="1:8" s="146" customFormat="1" ht="15" hidden="1" customHeight="1" x14ac:dyDescent="0.25"/>
    <row r="41" spans="1:8" s="146" customFormat="1" ht="15" hidden="1" customHeight="1" x14ac:dyDescent="0.25"/>
    <row r="42" spans="1:8" s="146" customFormat="1" ht="15" hidden="1" customHeight="1" x14ac:dyDescent="0.25"/>
    <row r="43" spans="1:8" s="146" customFormat="1" ht="15" hidden="1" customHeight="1" x14ac:dyDescent="0.25"/>
    <row r="44" spans="1:8" s="146" customFormat="1" ht="15" hidden="1" customHeight="1" x14ac:dyDescent="0.25"/>
    <row r="45" spans="1:8" s="146" customFormat="1" hidden="1" x14ac:dyDescent="0.25"/>
    <row r="46" spans="1:8" s="146" customFormat="1" hidden="1" x14ac:dyDescent="0.25"/>
    <row r="47" spans="1:8" s="146" customFormat="1" hidden="1" x14ac:dyDescent="0.25"/>
    <row r="48" spans="1:8" s="146" customFormat="1" hidden="1" x14ac:dyDescent="0.25"/>
    <row r="49" s="146" customFormat="1" hidden="1" x14ac:dyDescent="0.25"/>
    <row r="50" s="146" customFormat="1" hidden="1" x14ac:dyDescent="0.25"/>
    <row r="51" s="146" customFormat="1" hidden="1" x14ac:dyDescent="0.25"/>
    <row r="52" s="146" customFormat="1" hidden="1" x14ac:dyDescent="0.25"/>
    <row r="53" s="146" customFormat="1" hidden="1" x14ac:dyDescent="0.25"/>
    <row r="54" s="146" customFormat="1" hidden="1" x14ac:dyDescent="0.25"/>
    <row r="55" s="146" customFormat="1" hidden="1" x14ac:dyDescent="0.25"/>
    <row r="56" s="146" customFormat="1" hidden="1" x14ac:dyDescent="0.25"/>
    <row r="57" s="146" customFormat="1" hidden="1" x14ac:dyDescent="0.25"/>
    <row r="58" s="146" customFormat="1" hidden="1" x14ac:dyDescent="0.25"/>
    <row r="59" s="146" customFormat="1" hidden="1" x14ac:dyDescent="0.25"/>
    <row r="60" s="146" customFormat="1" hidden="1" x14ac:dyDescent="0.25"/>
    <row r="61" s="146" customFormat="1" hidden="1" x14ac:dyDescent="0.25"/>
    <row r="62" s="146" customFormat="1" hidden="1" x14ac:dyDescent="0.25"/>
    <row r="63" s="146" customFormat="1" hidden="1" x14ac:dyDescent="0.25"/>
    <row r="64" s="146" customFormat="1" hidden="1" x14ac:dyDescent="0.25"/>
    <row r="65" s="146" customFormat="1" hidden="1" x14ac:dyDescent="0.25"/>
    <row r="66" s="146" customFormat="1" hidden="1" x14ac:dyDescent="0.25"/>
    <row r="67" s="146" customFormat="1" hidden="1" x14ac:dyDescent="0.25"/>
    <row r="68" s="146" customFormat="1" hidden="1" x14ac:dyDescent="0.25"/>
    <row r="69" s="146" customFormat="1" hidden="1" x14ac:dyDescent="0.25"/>
    <row r="70" s="146" customFormat="1" hidden="1" x14ac:dyDescent="0.25"/>
    <row r="71" s="146" customFormat="1" hidden="1" x14ac:dyDescent="0.25"/>
    <row r="72" s="146" customFormat="1" hidden="1" x14ac:dyDescent="0.25"/>
    <row r="73" s="146" customFormat="1" hidden="1" x14ac:dyDescent="0.25"/>
    <row r="74" s="146" customFormat="1" hidden="1" x14ac:dyDescent="0.25"/>
    <row r="75" s="146" customFormat="1" hidden="1" x14ac:dyDescent="0.25"/>
    <row r="76" s="146" customFormat="1" hidden="1" x14ac:dyDescent="0.25"/>
    <row r="77" s="146" customFormat="1" hidden="1" x14ac:dyDescent="0.25"/>
    <row r="78" s="146" customFormat="1" hidden="1" x14ac:dyDescent="0.25"/>
    <row r="79" s="146" customFormat="1" hidden="1" x14ac:dyDescent="0.25"/>
    <row r="80" s="146" customFormat="1" hidden="1" x14ac:dyDescent="0.25"/>
    <row r="81" s="146" customFormat="1" hidden="1" x14ac:dyDescent="0.25"/>
    <row r="82" s="146" customFormat="1" hidden="1" x14ac:dyDescent="0.25"/>
    <row r="83" s="146" customFormat="1" hidden="1" x14ac:dyDescent="0.25"/>
    <row r="84" s="146" customFormat="1" hidden="1" x14ac:dyDescent="0.25"/>
    <row r="85" s="146" customFormat="1" hidden="1" x14ac:dyDescent="0.25"/>
    <row r="86" s="146" customFormat="1" hidden="1" x14ac:dyDescent="0.25"/>
    <row r="87" s="146" customFormat="1" hidden="1" x14ac:dyDescent="0.25"/>
    <row r="88" s="146" customFormat="1" hidden="1" x14ac:dyDescent="0.25"/>
    <row r="89" s="146" customFormat="1" hidden="1" x14ac:dyDescent="0.25"/>
    <row r="90" s="146" customFormat="1" hidden="1" x14ac:dyDescent="0.25"/>
    <row r="91" s="146" customFormat="1" hidden="1" x14ac:dyDescent="0.25"/>
    <row r="92" s="146" customFormat="1" hidden="1" x14ac:dyDescent="0.25"/>
    <row r="93" s="146" customFormat="1" hidden="1" x14ac:dyDescent="0.25"/>
    <row r="94" s="146" customFormat="1" hidden="1" x14ac:dyDescent="0.25"/>
    <row r="95" s="146" customFormat="1" hidden="1" x14ac:dyDescent="0.25"/>
    <row r="96" s="146" customFormat="1" hidden="1" x14ac:dyDescent="0.25"/>
    <row r="97" s="146" customFormat="1" hidden="1" x14ac:dyDescent="0.25"/>
    <row r="98" s="146" customFormat="1" hidden="1" x14ac:dyDescent="0.25"/>
    <row r="99" s="146" customFormat="1" hidden="1" x14ac:dyDescent="0.25"/>
    <row r="100" s="146" customFormat="1" hidden="1" x14ac:dyDescent="0.25"/>
    <row r="101" s="146" customFormat="1" hidden="1" x14ac:dyDescent="0.25"/>
    <row r="102" s="146" customFormat="1" hidden="1" x14ac:dyDescent="0.25"/>
    <row r="103" s="146" customFormat="1" hidden="1" x14ac:dyDescent="0.25"/>
    <row r="104" s="146" customFormat="1" hidden="1" x14ac:dyDescent="0.25"/>
    <row r="105" s="146" customFormat="1" hidden="1" x14ac:dyDescent="0.25"/>
    <row r="106" s="146" customFormat="1" hidden="1" x14ac:dyDescent="0.25"/>
    <row r="107" s="146" customFormat="1" hidden="1" x14ac:dyDescent="0.25"/>
    <row r="108" s="146" customFormat="1" hidden="1" x14ac:dyDescent="0.25"/>
    <row r="109" s="146" customFormat="1" hidden="1" x14ac:dyDescent="0.25"/>
    <row r="110" s="146" customFormat="1" hidden="1" x14ac:dyDescent="0.25"/>
    <row r="111" s="146" customFormat="1" hidden="1" x14ac:dyDescent="0.25"/>
    <row r="112" s="146" customFormat="1" hidden="1" x14ac:dyDescent="0.25"/>
    <row r="113" s="146" customFormat="1" hidden="1" x14ac:dyDescent="0.25"/>
    <row r="114" s="146" customFormat="1" hidden="1" x14ac:dyDescent="0.25"/>
    <row r="115" s="146" customFormat="1" hidden="1" x14ac:dyDescent="0.25"/>
    <row r="116" s="146" customFormat="1" hidden="1" x14ac:dyDescent="0.25"/>
    <row r="117" s="146" customFormat="1" hidden="1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6" customWidth="1"/>
    <col min="2" max="2" width="55.42578125" style="146" customWidth="1"/>
    <col min="3" max="3" width="23.140625" style="146" customWidth="1"/>
    <col min="4" max="4" width="3.140625" style="146" customWidth="1"/>
    <col min="5" max="5" width="9.140625" style="146" customWidth="1"/>
    <col min="6" max="16384" width="9.140625" style="146" hidden="1"/>
  </cols>
  <sheetData>
    <row r="1" spans="1:5" x14ac:dyDescent="0.25">
      <c r="A1" s="1" t="str">
        <f>'1. Forside'!A1</f>
        <v>Afløb Ballerup AS</v>
      </c>
      <c r="B1" s="160"/>
      <c r="C1" s="160"/>
      <c r="D1" s="160"/>
      <c r="E1" s="160"/>
    </row>
    <row r="2" spans="1:5" x14ac:dyDescent="0.25">
      <c r="A2" s="1" t="str">
        <f>'1. Forside'!A2</f>
        <v>S001</v>
      </c>
      <c r="B2" s="160"/>
      <c r="C2" s="160"/>
      <c r="D2" s="160"/>
      <c r="E2" s="160"/>
    </row>
    <row r="3" spans="1:5" x14ac:dyDescent="0.25">
      <c r="A3" s="160"/>
      <c r="B3" s="160"/>
      <c r="C3" s="160"/>
      <c r="D3" s="160"/>
      <c r="E3" s="160"/>
    </row>
    <row r="4" spans="1:5" ht="36.75" customHeight="1" x14ac:dyDescent="0.25">
      <c r="A4" s="160"/>
      <c r="B4" s="258" t="s">
        <v>125</v>
      </c>
      <c r="C4" s="258"/>
      <c r="D4" s="258"/>
      <c r="E4" s="160"/>
    </row>
    <row r="5" spans="1:5" ht="15.75" customHeight="1" x14ac:dyDescent="0.25">
      <c r="A5" s="160"/>
      <c r="B5" s="147"/>
      <c r="C5" s="160"/>
      <c r="D5" s="160"/>
      <c r="E5" s="160"/>
    </row>
    <row r="6" spans="1:5" ht="27.2" customHeight="1" x14ac:dyDescent="0.25">
      <c r="A6" s="160"/>
      <c r="B6" s="20" t="s">
        <v>137</v>
      </c>
      <c r="C6" s="161"/>
      <c r="D6" s="161"/>
      <c r="E6" s="160"/>
    </row>
    <row r="7" spans="1:5" x14ac:dyDescent="0.25">
      <c r="A7" s="160"/>
      <c r="B7" s="104" t="s">
        <v>138</v>
      </c>
      <c r="C7" s="19">
        <v>597601</v>
      </c>
      <c r="D7" s="149" t="s">
        <v>0</v>
      </c>
      <c r="E7" s="160"/>
    </row>
    <row r="8" spans="1:5" x14ac:dyDescent="0.25">
      <c r="A8" s="160"/>
      <c r="B8" s="104" t="s">
        <v>139</v>
      </c>
      <c r="C8" s="19">
        <v>1177420</v>
      </c>
      <c r="D8" s="149" t="s">
        <v>0</v>
      </c>
      <c r="E8" s="160"/>
    </row>
    <row r="9" spans="1:5" ht="15" customHeight="1" x14ac:dyDescent="0.25">
      <c r="A9" s="160"/>
      <c r="B9" s="104" t="s">
        <v>140</v>
      </c>
      <c r="C9" s="40">
        <f>'6. Gennemførte investeringer'!F29</f>
        <v>2353984.3866666667</v>
      </c>
      <c r="D9" s="149" t="s">
        <v>0</v>
      </c>
      <c r="E9" s="160"/>
    </row>
    <row r="10" spans="1:5" x14ac:dyDescent="0.25">
      <c r="A10" s="160"/>
      <c r="B10" s="28" t="s">
        <v>137</v>
      </c>
      <c r="C10" s="21">
        <f>C9-C7+C9-C8</f>
        <v>2932947.7733333334</v>
      </c>
      <c r="D10" s="151" t="s">
        <v>0</v>
      </c>
      <c r="E10" s="160"/>
    </row>
    <row r="11" spans="1:5" x14ac:dyDescent="0.25">
      <c r="A11" s="160"/>
      <c r="B11" s="160"/>
      <c r="C11" s="160"/>
      <c r="D11" s="160"/>
      <c r="E11" s="160"/>
    </row>
    <row r="12" spans="1:5" x14ac:dyDescent="0.25">
      <c r="A12" s="160"/>
      <c r="B12" s="160"/>
      <c r="C12" s="160"/>
      <c r="D12" s="160"/>
      <c r="E12" s="160"/>
    </row>
    <row r="13" spans="1:5" x14ac:dyDescent="0.25">
      <c r="A13" s="160"/>
      <c r="B13" s="160"/>
      <c r="C13" s="160"/>
      <c r="D13" s="160"/>
      <c r="E13" s="160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62"/>
  <sheetViews>
    <sheetView view="pageLayout" topLeftCell="A22" zoomScaleNormal="90" zoomScaleSheetLayoutView="86" workbookViewId="0"/>
  </sheetViews>
  <sheetFormatPr defaultColWidth="0" defaultRowHeight="15" zeroHeight="1" x14ac:dyDescent="0.25"/>
  <cols>
    <col min="1" max="1" width="9.140625" style="153" customWidth="1"/>
    <col min="2" max="2" width="55.140625" style="153" customWidth="1"/>
    <col min="3" max="3" width="6.28515625" style="173" customWidth="1"/>
    <col min="4" max="4" width="6.85546875" style="153" customWidth="1"/>
    <col min="5" max="5" width="12.140625" style="153" customWidth="1"/>
    <col min="6" max="6" width="11" style="153" customWidth="1"/>
    <col min="7" max="7" width="3.85546875" style="153" customWidth="1"/>
    <col min="8" max="8" width="9.140625" style="153" customWidth="1"/>
    <col min="9" max="16384" width="9.140625" style="153" hidden="1"/>
  </cols>
  <sheetData>
    <row r="1" spans="1:8" s="146" customFormat="1" x14ac:dyDescent="0.25">
      <c r="A1" s="1" t="str">
        <f>'1. Forside'!A1</f>
        <v>Afløb Ballerup AS</v>
      </c>
      <c r="B1" s="26"/>
      <c r="C1" s="162"/>
      <c r="D1" s="26"/>
      <c r="E1" s="26"/>
      <c r="F1" s="26"/>
      <c r="G1" s="26"/>
      <c r="H1" s="26"/>
    </row>
    <row r="2" spans="1:8" s="146" customFormat="1" x14ac:dyDescent="0.25">
      <c r="A2" s="1" t="str">
        <f>'1. Forside'!A2</f>
        <v>S001</v>
      </c>
      <c r="B2" s="26"/>
      <c r="C2" s="162"/>
      <c r="D2" s="26"/>
      <c r="E2" s="26"/>
      <c r="F2" s="26"/>
      <c r="G2" s="26"/>
      <c r="H2" s="26"/>
    </row>
    <row r="3" spans="1:8" s="146" customFormat="1" x14ac:dyDescent="0.25">
      <c r="A3" s="26"/>
      <c r="B3" s="26"/>
      <c r="C3" s="162"/>
      <c r="D3" s="26"/>
      <c r="E3" s="26"/>
      <c r="F3" s="26"/>
      <c r="G3" s="26"/>
      <c r="H3" s="26"/>
    </row>
    <row r="4" spans="1:8" s="146" customFormat="1" ht="24" customHeight="1" x14ac:dyDescent="0.25">
      <c r="A4" s="26"/>
      <c r="B4" s="258" t="s">
        <v>124</v>
      </c>
      <c r="C4" s="258"/>
      <c r="D4" s="258"/>
      <c r="E4" s="258"/>
      <c r="F4" s="258"/>
      <c r="G4" s="258"/>
      <c r="H4" s="26"/>
    </row>
    <row r="5" spans="1:8" s="146" customFormat="1" ht="15.75" customHeight="1" x14ac:dyDescent="0.25">
      <c r="A5" s="26"/>
      <c r="B5" s="147"/>
      <c r="C5" s="162"/>
      <c r="D5" s="26"/>
      <c r="E5" s="26"/>
      <c r="F5" s="26"/>
      <c r="G5" s="26"/>
      <c r="H5" s="26"/>
    </row>
    <row r="6" spans="1:8" s="146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6" customFormat="1" ht="39" customHeight="1" x14ac:dyDescent="0.25">
      <c r="A7" s="26"/>
      <c r="B7" s="207" t="s">
        <v>51</v>
      </c>
      <c r="C7" s="207" t="s">
        <v>50</v>
      </c>
      <c r="D7" s="207" t="s">
        <v>54</v>
      </c>
      <c r="E7" s="207" t="s">
        <v>55</v>
      </c>
      <c r="F7" s="260" t="s">
        <v>56</v>
      </c>
      <c r="G7" s="260"/>
      <c r="H7" s="26"/>
    </row>
    <row r="8" spans="1:8" s="146" customFormat="1" x14ac:dyDescent="0.25">
      <c r="A8" s="26"/>
      <c r="B8" s="29" t="s">
        <v>192</v>
      </c>
      <c r="C8" s="30">
        <v>2015</v>
      </c>
      <c r="D8" s="31">
        <v>75</v>
      </c>
      <c r="E8" s="32">
        <v>100000</v>
      </c>
      <c r="F8" s="45">
        <f>E8/D8</f>
        <v>1333.3333333333333</v>
      </c>
      <c r="G8" s="35" t="s">
        <v>0</v>
      </c>
      <c r="H8" s="26"/>
    </row>
    <row r="9" spans="1:8" s="146" customFormat="1" x14ac:dyDescent="0.25">
      <c r="A9" s="26"/>
      <c r="B9" s="29" t="s">
        <v>193</v>
      </c>
      <c r="C9" s="30">
        <v>2015</v>
      </c>
      <c r="D9" s="31">
        <v>75</v>
      </c>
      <c r="E9" s="32">
        <v>1000000</v>
      </c>
      <c r="F9" s="45">
        <f t="shared" ref="F9:F52" si="0">E9/D9</f>
        <v>13333.333333333334</v>
      </c>
      <c r="G9" s="35" t="s">
        <v>0</v>
      </c>
      <c r="H9" s="26"/>
    </row>
    <row r="10" spans="1:8" s="146" customFormat="1" x14ac:dyDescent="0.25">
      <c r="A10" s="26"/>
      <c r="B10" s="29" t="s">
        <v>193</v>
      </c>
      <c r="C10" s="30">
        <v>2015</v>
      </c>
      <c r="D10" s="31">
        <v>75</v>
      </c>
      <c r="E10" s="32">
        <v>3200000</v>
      </c>
      <c r="F10" s="45">
        <f t="shared" si="0"/>
        <v>42666.666666666664</v>
      </c>
      <c r="G10" s="35" t="s">
        <v>0</v>
      </c>
      <c r="H10" s="26"/>
    </row>
    <row r="11" spans="1:8" s="146" customFormat="1" x14ac:dyDescent="0.25">
      <c r="A11" s="26"/>
      <c r="B11" s="29" t="s">
        <v>194</v>
      </c>
      <c r="C11" s="30">
        <v>2015</v>
      </c>
      <c r="D11" s="31">
        <v>75</v>
      </c>
      <c r="E11" s="32">
        <v>2800000</v>
      </c>
      <c r="F11" s="45">
        <f t="shared" si="0"/>
        <v>37333.333333333336</v>
      </c>
      <c r="G11" s="35" t="s">
        <v>0</v>
      </c>
      <c r="H11" s="26"/>
    </row>
    <row r="12" spans="1:8" s="146" customFormat="1" x14ac:dyDescent="0.25">
      <c r="A12" s="26"/>
      <c r="B12" s="29" t="s">
        <v>192</v>
      </c>
      <c r="C12" s="30">
        <v>2015</v>
      </c>
      <c r="D12" s="31">
        <v>75</v>
      </c>
      <c r="E12" s="32">
        <v>1216000</v>
      </c>
      <c r="F12" s="45">
        <f t="shared" si="0"/>
        <v>16213.333333333334</v>
      </c>
      <c r="G12" s="35" t="s">
        <v>0</v>
      </c>
      <c r="H12" s="26"/>
    </row>
    <row r="13" spans="1:8" s="146" customFormat="1" x14ac:dyDescent="0.25">
      <c r="A13" s="26"/>
      <c r="B13" s="29" t="s">
        <v>195</v>
      </c>
      <c r="C13" s="30">
        <v>2015</v>
      </c>
      <c r="D13" s="31">
        <v>75</v>
      </c>
      <c r="E13" s="32">
        <v>500000</v>
      </c>
      <c r="F13" s="45">
        <f t="shared" si="0"/>
        <v>6666.666666666667</v>
      </c>
      <c r="G13" s="35" t="s">
        <v>0</v>
      </c>
      <c r="H13" s="26"/>
    </row>
    <row r="14" spans="1:8" s="146" customFormat="1" x14ac:dyDescent="0.25">
      <c r="A14" s="26"/>
      <c r="B14" s="29" t="s">
        <v>196</v>
      </c>
      <c r="C14" s="30">
        <v>2015</v>
      </c>
      <c r="D14" s="31">
        <v>20</v>
      </c>
      <c r="E14" s="32">
        <v>1350000</v>
      </c>
      <c r="F14" s="45">
        <f t="shared" si="0"/>
        <v>67500</v>
      </c>
      <c r="G14" s="35" t="s">
        <v>0</v>
      </c>
      <c r="H14" s="26"/>
    </row>
    <row r="15" spans="1:8" s="146" customFormat="1" x14ac:dyDescent="0.25">
      <c r="A15" s="26"/>
      <c r="B15" s="29" t="s">
        <v>197</v>
      </c>
      <c r="C15" s="30">
        <v>2015</v>
      </c>
      <c r="D15" s="31">
        <v>10</v>
      </c>
      <c r="E15" s="32">
        <v>150000</v>
      </c>
      <c r="F15" s="45">
        <f t="shared" si="0"/>
        <v>15000</v>
      </c>
      <c r="G15" s="35" t="s">
        <v>0</v>
      </c>
      <c r="H15" s="26"/>
    </row>
    <row r="16" spans="1:8" s="146" customFormat="1" x14ac:dyDescent="0.25">
      <c r="A16" s="26"/>
      <c r="B16" s="29" t="s">
        <v>198</v>
      </c>
      <c r="C16" s="30">
        <v>2015</v>
      </c>
      <c r="D16" s="31">
        <v>50</v>
      </c>
      <c r="E16" s="32">
        <v>75000</v>
      </c>
      <c r="F16" s="45">
        <f t="shared" si="0"/>
        <v>1500</v>
      </c>
      <c r="G16" s="35" t="s">
        <v>0</v>
      </c>
      <c r="H16" s="26"/>
    </row>
    <row r="17" spans="1:8" s="146" customFormat="1" x14ac:dyDescent="0.25">
      <c r="A17" s="26"/>
      <c r="B17" s="29" t="s">
        <v>192</v>
      </c>
      <c r="C17" s="30">
        <v>2015</v>
      </c>
      <c r="D17" s="31">
        <v>75</v>
      </c>
      <c r="E17" s="32">
        <v>1500000</v>
      </c>
      <c r="F17" s="45">
        <f t="shared" si="0"/>
        <v>20000</v>
      </c>
      <c r="G17" s="35" t="s">
        <v>0</v>
      </c>
      <c r="H17" s="26"/>
    </row>
    <row r="18" spans="1:8" s="146" customFormat="1" x14ac:dyDescent="0.25">
      <c r="A18" s="26"/>
      <c r="B18" s="29" t="s">
        <v>199</v>
      </c>
      <c r="C18" s="30">
        <v>2015</v>
      </c>
      <c r="D18" s="31">
        <v>75</v>
      </c>
      <c r="E18" s="32">
        <v>6675000</v>
      </c>
      <c r="F18" s="45">
        <f t="shared" si="0"/>
        <v>89000</v>
      </c>
      <c r="G18" s="35" t="s">
        <v>0</v>
      </c>
      <c r="H18" s="26"/>
    </row>
    <row r="19" spans="1:8" s="146" customFormat="1" x14ac:dyDescent="0.25">
      <c r="A19" s="26"/>
      <c r="B19" s="29" t="s">
        <v>193</v>
      </c>
      <c r="C19" s="30">
        <v>2015</v>
      </c>
      <c r="D19" s="31">
        <v>75</v>
      </c>
      <c r="E19" s="32">
        <v>300000</v>
      </c>
      <c r="F19" s="45">
        <f t="shared" si="0"/>
        <v>4000</v>
      </c>
      <c r="G19" s="35" t="s">
        <v>0</v>
      </c>
      <c r="H19" s="26"/>
    </row>
    <row r="20" spans="1:8" s="146" customFormat="1" x14ac:dyDescent="0.25">
      <c r="A20" s="26"/>
      <c r="B20" s="29" t="s">
        <v>192</v>
      </c>
      <c r="C20" s="30">
        <v>2015</v>
      </c>
      <c r="D20" s="31">
        <v>75</v>
      </c>
      <c r="E20" s="32">
        <v>50000</v>
      </c>
      <c r="F20" s="45">
        <f t="shared" si="0"/>
        <v>666.66666666666663</v>
      </c>
      <c r="G20" s="35" t="s">
        <v>0</v>
      </c>
      <c r="H20" s="26"/>
    </row>
    <row r="21" spans="1:8" s="146" customFormat="1" x14ac:dyDescent="0.25">
      <c r="A21" s="26"/>
      <c r="B21" s="29" t="s">
        <v>200</v>
      </c>
      <c r="C21" s="30">
        <v>2015</v>
      </c>
      <c r="D21" s="31">
        <v>30</v>
      </c>
      <c r="E21" s="32">
        <v>250000</v>
      </c>
      <c r="F21" s="45">
        <f t="shared" si="0"/>
        <v>8333.3333333333339</v>
      </c>
      <c r="G21" s="35" t="s">
        <v>0</v>
      </c>
      <c r="H21" s="26"/>
    </row>
    <row r="22" spans="1:8" s="146" customFormat="1" x14ac:dyDescent="0.25">
      <c r="A22" s="26"/>
      <c r="B22" s="29" t="s">
        <v>201</v>
      </c>
      <c r="C22" s="30">
        <v>2015</v>
      </c>
      <c r="D22" s="31">
        <v>20</v>
      </c>
      <c r="E22" s="32">
        <v>250000</v>
      </c>
      <c r="F22" s="45">
        <f t="shared" si="0"/>
        <v>12500</v>
      </c>
      <c r="G22" s="35" t="s">
        <v>0</v>
      </c>
      <c r="H22" s="26"/>
    </row>
    <row r="23" spans="1:8" s="146" customFormat="1" x14ac:dyDescent="0.25">
      <c r="A23" s="26"/>
      <c r="B23" s="29" t="s">
        <v>202</v>
      </c>
      <c r="C23" s="30">
        <v>2015</v>
      </c>
      <c r="D23" s="31">
        <v>10</v>
      </c>
      <c r="E23" s="32">
        <v>250000</v>
      </c>
      <c r="F23" s="45">
        <f t="shared" si="0"/>
        <v>25000</v>
      </c>
      <c r="G23" s="35" t="s">
        <v>0</v>
      </c>
      <c r="H23" s="26"/>
    </row>
    <row r="24" spans="1:8" s="146" customFormat="1" x14ac:dyDescent="0.25">
      <c r="A24" s="26"/>
      <c r="B24" s="29" t="s">
        <v>203</v>
      </c>
      <c r="C24" s="30">
        <v>2015</v>
      </c>
      <c r="D24" s="31">
        <v>75</v>
      </c>
      <c r="E24" s="32">
        <v>1000000</v>
      </c>
      <c r="F24" s="45">
        <f t="shared" si="0"/>
        <v>13333.333333333334</v>
      </c>
      <c r="G24" s="35" t="s">
        <v>0</v>
      </c>
      <c r="H24" s="26"/>
    </row>
    <row r="25" spans="1:8" s="146" customFormat="1" x14ac:dyDescent="0.25">
      <c r="A25" s="26"/>
      <c r="B25" s="29" t="s">
        <v>204</v>
      </c>
      <c r="C25" s="30">
        <v>2015</v>
      </c>
      <c r="D25" s="31">
        <v>20</v>
      </c>
      <c r="E25" s="32">
        <v>200000</v>
      </c>
      <c r="F25" s="45">
        <f t="shared" si="0"/>
        <v>10000</v>
      </c>
      <c r="G25" s="35" t="s">
        <v>0</v>
      </c>
      <c r="H25" s="26"/>
    </row>
    <row r="26" spans="1:8" s="146" customFormat="1" x14ac:dyDescent="0.25">
      <c r="A26" s="26"/>
      <c r="B26" s="29" t="s">
        <v>204</v>
      </c>
      <c r="C26" s="30">
        <v>2015</v>
      </c>
      <c r="D26" s="31">
        <v>10</v>
      </c>
      <c r="E26" s="32">
        <v>200000</v>
      </c>
      <c r="F26" s="45">
        <f t="shared" si="0"/>
        <v>20000</v>
      </c>
      <c r="G26" s="35" t="s">
        <v>0</v>
      </c>
      <c r="H26" s="26"/>
    </row>
    <row r="27" spans="1:8" s="146" customFormat="1" x14ac:dyDescent="0.25">
      <c r="A27" s="26"/>
      <c r="B27" s="29" t="s">
        <v>203</v>
      </c>
      <c r="C27" s="30">
        <v>2015</v>
      </c>
      <c r="D27" s="31">
        <v>75</v>
      </c>
      <c r="E27" s="32">
        <v>1250000</v>
      </c>
      <c r="F27" s="45">
        <f t="shared" si="0"/>
        <v>16666.666666666668</v>
      </c>
      <c r="G27" s="35" t="s">
        <v>0</v>
      </c>
      <c r="H27" s="26"/>
    </row>
    <row r="28" spans="1:8" s="146" customFormat="1" x14ac:dyDescent="0.25">
      <c r="A28" s="26"/>
      <c r="B28" s="29" t="s">
        <v>205</v>
      </c>
      <c r="C28" s="30">
        <v>2015</v>
      </c>
      <c r="D28" s="31">
        <v>50</v>
      </c>
      <c r="E28" s="32">
        <v>350000</v>
      </c>
      <c r="F28" s="45">
        <f t="shared" si="0"/>
        <v>7000</v>
      </c>
      <c r="G28" s="35" t="s">
        <v>0</v>
      </c>
      <c r="H28" s="26"/>
    </row>
    <row r="29" spans="1:8" s="146" customFormat="1" x14ac:dyDescent="0.25">
      <c r="A29" s="26"/>
      <c r="B29" s="29" t="s">
        <v>201</v>
      </c>
      <c r="C29" s="30">
        <v>2015</v>
      </c>
      <c r="D29" s="31">
        <v>20</v>
      </c>
      <c r="E29" s="32">
        <v>150000</v>
      </c>
      <c r="F29" s="45">
        <f t="shared" si="0"/>
        <v>7500</v>
      </c>
      <c r="G29" s="35" t="s">
        <v>0</v>
      </c>
      <c r="H29" s="26"/>
    </row>
    <row r="30" spans="1:8" s="146" customFormat="1" x14ac:dyDescent="0.25">
      <c r="A30" s="26"/>
      <c r="B30" s="29" t="s">
        <v>202</v>
      </c>
      <c r="C30" s="30">
        <v>2015</v>
      </c>
      <c r="D30" s="31">
        <v>10</v>
      </c>
      <c r="E30" s="32">
        <v>150000</v>
      </c>
      <c r="F30" s="45">
        <f t="shared" si="0"/>
        <v>15000</v>
      </c>
      <c r="G30" s="35" t="s">
        <v>0</v>
      </c>
      <c r="H30" s="26"/>
    </row>
    <row r="31" spans="1:8" s="146" customFormat="1" x14ac:dyDescent="0.25">
      <c r="A31" s="26"/>
      <c r="B31" s="29" t="s">
        <v>199</v>
      </c>
      <c r="C31" s="30">
        <v>2015</v>
      </c>
      <c r="D31" s="31">
        <v>75</v>
      </c>
      <c r="E31" s="32">
        <v>600000</v>
      </c>
      <c r="F31" s="45">
        <f t="shared" si="0"/>
        <v>8000</v>
      </c>
      <c r="G31" s="35" t="s">
        <v>0</v>
      </c>
      <c r="H31" s="26"/>
    </row>
    <row r="32" spans="1:8" s="146" customFormat="1" x14ac:dyDescent="0.25">
      <c r="A32" s="26"/>
      <c r="B32" s="29" t="s">
        <v>199</v>
      </c>
      <c r="C32" s="30">
        <v>2015</v>
      </c>
      <c r="D32" s="31">
        <v>75</v>
      </c>
      <c r="E32" s="32">
        <v>1000000</v>
      </c>
      <c r="F32" s="45">
        <f t="shared" si="0"/>
        <v>13333.333333333334</v>
      </c>
      <c r="G32" s="35" t="s">
        <v>0</v>
      </c>
      <c r="H32" s="26"/>
    </row>
    <row r="33" spans="1:8" s="146" customFormat="1" x14ac:dyDescent="0.25">
      <c r="A33" s="26"/>
      <c r="B33" s="29" t="s">
        <v>193</v>
      </c>
      <c r="C33" s="30">
        <v>2015</v>
      </c>
      <c r="D33" s="31">
        <v>75</v>
      </c>
      <c r="E33" s="32">
        <v>1420000</v>
      </c>
      <c r="F33" s="45">
        <f t="shared" si="0"/>
        <v>18933.333333333332</v>
      </c>
      <c r="G33" s="35" t="s">
        <v>0</v>
      </c>
      <c r="H33" s="26"/>
    </row>
    <row r="34" spans="1:8" s="146" customFormat="1" x14ac:dyDescent="0.25">
      <c r="A34" s="26"/>
      <c r="B34" s="29" t="s">
        <v>206</v>
      </c>
      <c r="C34" s="30">
        <v>2015</v>
      </c>
      <c r="D34" s="31">
        <v>75</v>
      </c>
      <c r="E34" s="32">
        <v>150000</v>
      </c>
      <c r="F34" s="45">
        <f t="shared" si="0"/>
        <v>2000</v>
      </c>
      <c r="G34" s="35" t="s">
        <v>0</v>
      </c>
      <c r="H34" s="26"/>
    </row>
    <row r="35" spans="1:8" s="146" customFormat="1" x14ac:dyDescent="0.25">
      <c r="A35" s="26"/>
      <c r="B35" s="29" t="s">
        <v>203</v>
      </c>
      <c r="C35" s="30">
        <v>2015</v>
      </c>
      <c r="D35" s="31">
        <v>75</v>
      </c>
      <c r="E35" s="32">
        <v>50000</v>
      </c>
      <c r="F35" s="45">
        <f t="shared" si="0"/>
        <v>666.66666666666663</v>
      </c>
      <c r="G35" s="35" t="s">
        <v>0</v>
      </c>
      <c r="H35" s="26"/>
    </row>
    <row r="36" spans="1:8" s="146" customFormat="1" x14ac:dyDescent="0.25">
      <c r="A36" s="26"/>
      <c r="B36" s="29" t="s">
        <v>207</v>
      </c>
      <c r="C36" s="30">
        <v>2015</v>
      </c>
      <c r="D36" s="31">
        <v>50</v>
      </c>
      <c r="E36" s="32">
        <v>500000</v>
      </c>
      <c r="F36" s="45">
        <f t="shared" si="0"/>
        <v>10000</v>
      </c>
      <c r="G36" s="35" t="s">
        <v>0</v>
      </c>
      <c r="H36" s="26"/>
    </row>
    <row r="37" spans="1:8" s="146" customFormat="1" x14ac:dyDescent="0.25">
      <c r="A37" s="26"/>
      <c r="B37" s="29" t="s">
        <v>208</v>
      </c>
      <c r="C37" s="30">
        <v>2015</v>
      </c>
      <c r="D37" s="31">
        <v>50</v>
      </c>
      <c r="E37" s="32">
        <v>350000</v>
      </c>
      <c r="F37" s="45">
        <f t="shared" si="0"/>
        <v>7000</v>
      </c>
      <c r="G37" s="35" t="s">
        <v>0</v>
      </c>
      <c r="H37" s="26"/>
    </row>
    <row r="38" spans="1:8" s="146" customFormat="1" x14ac:dyDescent="0.25">
      <c r="A38" s="26"/>
      <c r="B38" s="29" t="s">
        <v>209</v>
      </c>
      <c r="C38" s="30">
        <v>2015</v>
      </c>
      <c r="D38" s="31">
        <v>75</v>
      </c>
      <c r="E38" s="32">
        <v>150000</v>
      </c>
      <c r="F38" s="45">
        <f t="shared" si="0"/>
        <v>2000</v>
      </c>
      <c r="G38" s="35" t="s">
        <v>0</v>
      </c>
      <c r="H38" s="26"/>
    </row>
    <row r="39" spans="1:8" s="146" customFormat="1" x14ac:dyDescent="0.25">
      <c r="A39" s="26"/>
      <c r="B39" s="29" t="s">
        <v>194</v>
      </c>
      <c r="C39" s="30">
        <v>2015</v>
      </c>
      <c r="D39" s="31">
        <v>75</v>
      </c>
      <c r="E39" s="32">
        <v>250000</v>
      </c>
      <c r="F39" s="45">
        <f t="shared" si="0"/>
        <v>3333.3333333333335</v>
      </c>
      <c r="G39" s="35" t="s">
        <v>0</v>
      </c>
      <c r="H39" s="26"/>
    </row>
    <row r="40" spans="1:8" s="146" customFormat="1" x14ac:dyDescent="0.25">
      <c r="A40" s="26"/>
      <c r="B40" s="29" t="s">
        <v>203</v>
      </c>
      <c r="C40" s="30">
        <v>2015</v>
      </c>
      <c r="D40" s="31">
        <v>75</v>
      </c>
      <c r="E40" s="32">
        <v>250000</v>
      </c>
      <c r="F40" s="45">
        <f t="shared" si="0"/>
        <v>3333.3333333333335</v>
      </c>
      <c r="G40" s="35" t="s">
        <v>0</v>
      </c>
      <c r="H40" s="26"/>
    </row>
    <row r="41" spans="1:8" s="146" customFormat="1" x14ac:dyDescent="0.25">
      <c r="A41" s="26"/>
      <c r="B41" s="29" t="s">
        <v>210</v>
      </c>
      <c r="C41" s="30">
        <v>2015</v>
      </c>
      <c r="D41" s="31">
        <v>75</v>
      </c>
      <c r="E41" s="32">
        <v>630000</v>
      </c>
      <c r="F41" s="45">
        <f t="shared" si="0"/>
        <v>8400</v>
      </c>
      <c r="G41" s="35" t="s">
        <v>0</v>
      </c>
      <c r="H41" s="26"/>
    </row>
    <row r="42" spans="1:8" s="146" customFormat="1" x14ac:dyDescent="0.25">
      <c r="A42" s="26"/>
      <c r="B42" s="29" t="s">
        <v>207</v>
      </c>
      <c r="C42" s="30">
        <v>2016</v>
      </c>
      <c r="D42" s="31">
        <v>50</v>
      </c>
      <c r="E42" s="32">
        <v>3200000</v>
      </c>
      <c r="F42" s="45">
        <f t="shared" si="0"/>
        <v>64000</v>
      </c>
      <c r="G42" s="35" t="s">
        <v>0</v>
      </c>
      <c r="H42" s="26"/>
    </row>
    <row r="43" spans="1:8" s="146" customFormat="1" x14ac:dyDescent="0.25">
      <c r="A43" s="26"/>
      <c r="B43" s="29" t="s">
        <v>206</v>
      </c>
      <c r="C43" s="30">
        <v>2016</v>
      </c>
      <c r="D43" s="31">
        <v>75</v>
      </c>
      <c r="E43" s="32">
        <v>4840000</v>
      </c>
      <c r="F43" s="45">
        <f t="shared" si="0"/>
        <v>64533.333333333336</v>
      </c>
      <c r="G43" s="35" t="s">
        <v>0</v>
      </c>
      <c r="H43" s="26"/>
    </row>
    <row r="44" spans="1:8" s="146" customFormat="1" x14ac:dyDescent="0.25">
      <c r="A44" s="26"/>
      <c r="B44" s="29" t="s">
        <v>205</v>
      </c>
      <c r="C44" s="30">
        <v>2016</v>
      </c>
      <c r="D44" s="31">
        <v>50</v>
      </c>
      <c r="E44" s="32">
        <v>300000</v>
      </c>
      <c r="F44" s="45">
        <f t="shared" si="0"/>
        <v>6000</v>
      </c>
      <c r="G44" s="35" t="s">
        <v>0</v>
      </c>
      <c r="H44" s="26"/>
    </row>
    <row r="45" spans="1:8" s="146" customFormat="1" x14ac:dyDescent="0.25">
      <c r="A45" s="26"/>
      <c r="B45" s="29" t="s">
        <v>201</v>
      </c>
      <c r="C45" s="30">
        <v>2016</v>
      </c>
      <c r="D45" s="31">
        <v>20</v>
      </c>
      <c r="E45" s="32">
        <v>100000</v>
      </c>
      <c r="F45" s="45">
        <f t="shared" si="0"/>
        <v>5000</v>
      </c>
      <c r="G45" s="35" t="s">
        <v>0</v>
      </c>
      <c r="H45" s="26"/>
    </row>
    <row r="46" spans="1:8" s="146" customFormat="1" x14ac:dyDescent="0.25">
      <c r="A46" s="26"/>
      <c r="B46" s="29" t="s">
        <v>202</v>
      </c>
      <c r="C46" s="30">
        <v>2016</v>
      </c>
      <c r="D46" s="31">
        <v>10</v>
      </c>
      <c r="E46" s="32">
        <v>100000</v>
      </c>
      <c r="F46" s="45">
        <f t="shared" si="0"/>
        <v>10000</v>
      </c>
      <c r="G46" s="35" t="s">
        <v>0</v>
      </c>
      <c r="H46" s="26"/>
    </row>
    <row r="47" spans="1:8" s="146" customFormat="1" x14ac:dyDescent="0.25">
      <c r="A47" s="26"/>
      <c r="B47" s="29" t="s">
        <v>193</v>
      </c>
      <c r="C47" s="30">
        <v>2016</v>
      </c>
      <c r="D47" s="31">
        <v>75</v>
      </c>
      <c r="E47" s="32">
        <v>1000000</v>
      </c>
      <c r="F47" s="45">
        <f t="shared" si="0"/>
        <v>13333.333333333334</v>
      </c>
      <c r="G47" s="35" t="s">
        <v>0</v>
      </c>
      <c r="H47" s="26"/>
    </row>
    <row r="48" spans="1:8" s="146" customFormat="1" x14ac:dyDescent="0.25">
      <c r="A48" s="26"/>
      <c r="B48" s="29" t="s">
        <v>206</v>
      </c>
      <c r="C48" s="30">
        <v>2016</v>
      </c>
      <c r="D48" s="31">
        <v>75</v>
      </c>
      <c r="E48" s="32">
        <v>10000000</v>
      </c>
      <c r="F48" s="45">
        <f t="shared" si="0"/>
        <v>133333.33333333334</v>
      </c>
      <c r="G48" s="35" t="s">
        <v>0</v>
      </c>
      <c r="H48" s="26"/>
    </row>
    <row r="49" spans="1:8" s="146" customFormat="1" x14ac:dyDescent="0.25">
      <c r="A49" s="26"/>
      <c r="B49" s="29" t="s">
        <v>210</v>
      </c>
      <c r="C49" s="30">
        <v>2016</v>
      </c>
      <c r="D49" s="31">
        <v>75</v>
      </c>
      <c r="E49" s="32">
        <v>860000</v>
      </c>
      <c r="F49" s="45">
        <f t="shared" si="0"/>
        <v>11466.666666666666</v>
      </c>
      <c r="G49" s="35" t="s">
        <v>0</v>
      </c>
      <c r="H49" s="26"/>
    </row>
    <row r="50" spans="1:8" s="146" customFormat="1" x14ac:dyDescent="0.25">
      <c r="A50" s="26"/>
      <c r="B50" s="29" t="s">
        <v>202</v>
      </c>
      <c r="C50" s="30">
        <v>2016</v>
      </c>
      <c r="D50" s="31">
        <v>10</v>
      </c>
      <c r="E50" s="32">
        <v>500000</v>
      </c>
      <c r="F50" s="45">
        <f t="shared" si="0"/>
        <v>50000</v>
      </c>
      <c r="G50" s="35" t="s">
        <v>0</v>
      </c>
      <c r="H50" s="26"/>
    </row>
    <row r="51" spans="1:8" s="146" customFormat="1" x14ac:dyDescent="0.25">
      <c r="A51" s="26"/>
      <c r="B51" s="29" t="s">
        <v>203</v>
      </c>
      <c r="C51" s="30">
        <v>2016</v>
      </c>
      <c r="D51" s="31">
        <v>75</v>
      </c>
      <c r="E51" s="32">
        <v>3000000</v>
      </c>
      <c r="F51" s="45">
        <f t="shared" si="0"/>
        <v>40000</v>
      </c>
      <c r="G51" s="35" t="s">
        <v>0</v>
      </c>
      <c r="H51" s="26"/>
    </row>
    <row r="52" spans="1:8" s="146" customFormat="1" x14ac:dyDescent="0.25">
      <c r="A52" s="26"/>
      <c r="B52" s="29" t="s">
        <v>193</v>
      </c>
      <c r="C52" s="30">
        <v>2016</v>
      </c>
      <c r="D52" s="31">
        <v>75</v>
      </c>
      <c r="E52" s="32">
        <v>1100000</v>
      </c>
      <c r="F52" s="45">
        <f t="shared" si="0"/>
        <v>14666.666666666666</v>
      </c>
      <c r="G52" s="35" t="s">
        <v>0</v>
      </c>
      <c r="H52" s="26"/>
    </row>
    <row r="53" spans="1:8" s="146" customFormat="1" x14ac:dyDescent="0.25">
      <c r="A53" s="26"/>
      <c r="B53" s="105" t="s">
        <v>73</v>
      </c>
      <c r="C53" s="163"/>
      <c r="D53" s="164"/>
      <c r="E53" s="165"/>
      <c r="F53" s="46">
        <f>SUMIF(C8:C52,"2015",F8:F52)</f>
        <v>527546.66666666651</v>
      </c>
      <c r="G53" s="47" t="s">
        <v>0</v>
      </c>
      <c r="H53" s="26"/>
    </row>
    <row r="54" spans="1:8" s="146" customFormat="1" x14ac:dyDescent="0.25">
      <c r="A54" s="26"/>
      <c r="B54" s="103" t="s">
        <v>134</v>
      </c>
      <c r="C54" s="166"/>
      <c r="D54" s="167"/>
      <c r="E54" s="168"/>
      <c r="F54" s="46">
        <f>SUMIF(C8:C52,"2016",F8:F52)</f>
        <v>412333.33333333337</v>
      </c>
      <c r="G54" s="47" t="s">
        <v>0</v>
      </c>
      <c r="H54" s="26"/>
    </row>
    <row r="55" spans="1:8" s="146" customFormat="1" x14ac:dyDescent="0.25">
      <c r="A55" s="26"/>
      <c r="B55" s="50" t="s">
        <v>36</v>
      </c>
      <c r="C55" s="169"/>
      <c r="D55" s="170"/>
      <c r="E55" s="170"/>
      <c r="F55" s="48">
        <f>F53+F54</f>
        <v>939879.99999999988</v>
      </c>
      <c r="G55" s="49" t="s">
        <v>0</v>
      </c>
      <c r="H55" s="26"/>
    </row>
    <row r="56" spans="1:8" s="146" customFormat="1" x14ac:dyDescent="0.25">
      <c r="A56" s="26"/>
      <c r="B56" s="26"/>
      <c r="C56" s="162"/>
      <c r="D56" s="26"/>
      <c r="E56" s="26"/>
      <c r="F56" s="26"/>
      <c r="G56" s="26"/>
      <c r="H56" s="26"/>
    </row>
    <row r="57" spans="1:8" s="146" customFormat="1" x14ac:dyDescent="0.25">
      <c r="A57" s="26"/>
      <c r="B57" s="26"/>
      <c r="C57" s="162"/>
      <c r="D57" s="26"/>
      <c r="E57" s="26"/>
      <c r="F57" s="26"/>
      <c r="G57" s="26"/>
      <c r="H57" s="26"/>
    </row>
    <row r="58" spans="1:8" s="146" customFormat="1" x14ac:dyDescent="0.25">
      <c r="A58" s="26"/>
      <c r="B58" s="26"/>
      <c r="C58" s="162"/>
      <c r="D58" s="26"/>
      <c r="E58" s="26"/>
      <c r="F58" s="171"/>
      <c r="G58" s="171"/>
      <c r="H58" s="26"/>
    </row>
    <row r="59" spans="1:8" s="146" customFormat="1" hidden="1" x14ac:dyDescent="0.25">
      <c r="C59" s="172"/>
    </row>
    <row r="60" spans="1:8" s="146" customFormat="1" hidden="1" x14ac:dyDescent="0.25">
      <c r="C60" s="172"/>
    </row>
    <row r="61" spans="1:8" s="146" customFormat="1" hidden="1" x14ac:dyDescent="0.25">
      <c r="C61" s="172"/>
    </row>
    <row r="62" spans="1:8" s="146" customFormat="1" hidden="1" x14ac:dyDescent="0.25">
      <c r="C62" s="172"/>
    </row>
    <row r="63" spans="1:8" s="146" customFormat="1" hidden="1" x14ac:dyDescent="0.25">
      <c r="C63" s="172"/>
    </row>
    <row r="64" spans="1:8" s="146" customFormat="1" hidden="1" x14ac:dyDescent="0.25">
      <c r="C64" s="172"/>
    </row>
    <row r="65" spans="3:3" s="146" customFormat="1" hidden="1" x14ac:dyDescent="0.25">
      <c r="C65" s="172"/>
    </row>
    <row r="66" spans="3:3" s="146" customFormat="1" hidden="1" x14ac:dyDescent="0.25">
      <c r="C66" s="172"/>
    </row>
    <row r="67" spans="3:3" s="146" customFormat="1" hidden="1" x14ac:dyDescent="0.25">
      <c r="C67" s="172"/>
    </row>
    <row r="68" spans="3:3" s="146" customFormat="1" hidden="1" x14ac:dyDescent="0.25">
      <c r="C68" s="172"/>
    </row>
    <row r="69" spans="3:3" s="146" customFormat="1" hidden="1" x14ac:dyDescent="0.25">
      <c r="C69" s="172"/>
    </row>
    <row r="70" spans="3:3" s="146" customFormat="1" hidden="1" x14ac:dyDescent="0.25">
      <c r="C70" s="172"/>
    </row>
    <row r="71" spans="3:3" s="146" customFormat="1" hidden="1" x14ac:dyDescent="0.25">
      <c r="C71" s="172"/>
    </row>
    <row r="72" spans="3:3" s="146" customFormat="1" hidden="1" x14ac:dyDescent="0.25">
      <c r="C72" s="172"/>
    </row>
    <row r="73" spans="3:3" s="146" customFormat="1" hidden="1" x14ac:dyDescent="0.25">
      <c r="C73" s="172"/>
    </row>
    <row r="74" spans="3:3" s="146" customFormat="1" hidden="1" x14ac:dyDescent="0.25">
      <c r="C74" s="172"/>
    </row>
    <row r="75" spans="3:3" s="146" customFormat="1" hidden="1" x14ac:dyDescent="0.25">
      <c r="C75" s="172"/>
    </row>
    <row r="76" spans="3:3" s="146" customFormat="1" hidden="1" x14ac:dyDescent="0.25">
      <c r="C76" s="172"/>
    </row>
    <row r="77" spans="3:3" s="146" customFormat="1" hidden="1" x14ac:dyDescent="0.25">
      <c r="C77" s="172"/>
    </row>
    <row r="78" spans="3:3" s="146" customFormat="1" hidden="1" x14ac:dyDescent="0.25">
      <c r="C78" s="172"/>
    </row>
    <row r="79" spans="3:3" s="146" customFormat="1" ht="12" hidden="1" customHeight="1" x14ac:dyDescent="0.25">
      <c r="C79" s="172"/>
    </row>
    <row r="80" spans="3:3" s="146" customFormat="1" hidden="1" x14ac:dyDescent="0.25">
      <c r="C80" s="172"/>
    </row>
    <row r="81" spans="3:3" s="146" customFormat="1" hidden="1" x14ac:dyDescent="0.25">
      <c r="C81" s="172"/>
    </row>
    <row r="82" spans="3:3" s="146" customFormat="1" hidden="1" x14ac:dyDescent="0.25">
      <c r="C82" s="172"/>
    </row>
    <row r="83" spans="3:3" s="146" customFormat="1" hidden="1" x14ac:dyDescent="0.25">
      <c r="C83" s="172"/>
    </row>
    <row r="84" spans="3:3" s="146" customFormat="1" hidden="1" x14ac:dyDescent="0.25">
      <c r="C84" s="172"/>
    </row>
    <row r="85" spans="3:3" s="146" customFormat="1" hidden="1" x14ac:dyDescent="0.25">
      <c r="C85" s="172"/>
    </row>
    <row r="86" spans="3:3" s="146" customFormat="1" hidden="1" x14ac:dyDescent="0.25">
      <c r="C86" s="172"/>
    </row>
    <row r="87" spans="3:3" s="146" customFormat="1" hidden="1" x14ac:dyDescent="0.25">
      <c r="C87" s="172"/>
    </row>
    <row r="88" spans="3:3" s="146" customFormat="1" hidden="1" x14ac:dyDescent="0.25">
      <c r="C88" s="172"/>
    </row>
    <row r="89" spans="3:3" s="146" customFormat="1" hidden="1" x14ac:dyDescent="0.25">
      <c r="C89" s="172"/>
    </row>
    <row r="90" spans="3:3" s="146" customFormat="1" hidden="1" x14ac:dyDescent="0.25">
      <c r="C90" s="172"/>
    </row>
    <row r="91" spans="3:3" s="146" customFormat="1" hidden="1" x14ac:dyDescent="0.25">
      <c r="C91" s="172"/>
    </row>
    <row r="92" spans="3:3" s="146" customFormat="1" hidden="1" x14ac:dyDescent="0.25">
      <c r="C92" s="172"/>
    </row>
    <row r="93" spans="3:3" s="146" customFormat="1" hidden="1" x14ac:dyDescent="0.25">
      <c r="C93" s="172"/>
    </row>
    <row r="94" spans="3:3" s="146" customFormat="1" hidden="1" x14ac:dyDescent="0.25">
      <c r="C94" s="172"/>
    </row>
    <row r="95" spans="3:3" s="146" customFormat="1" hidden="1" x14ac:dyDescent="0.25">
      <c r="C95" s="172"/>
    </row>
    <row r="96" spans="3:3" s="146" customFormat="1" hidden="1" x14ac:dyDescent="0.25">
      <c r="C96" s="172"/>
    </row>
    <row r="97" spans="3:3" s="146" customFormat="1" hidden="1" x14ac:dyDescent="0.25">
      <c r="C97" s="172"/>
    </row>
    <row r="98" spans="3:3" s="146" customFormat="1" hidden="1" x14ac:dyDescent="0.25">
      <c r="C98" s="172"/>
    </row>
    <row r="99" spans="3:3" s="146" customFormat="1" hidden="1" x14ac:dyDescent="0.25">
      <c r="C99" s="172"/>
    </row>
    <row r="100" spans="3:3" s="146" customFormat="1" hidden="1" x14ac:dyDescent="0.25">
      <c r="C100" s="172"/>
    </row>
    <row r="101" spans="3:3" s="146" customFormat="1" hidden="1" x14ac:dyDescent="0.25">
      <c r="C101" s="172"/>
    </row>
    <row r="102" spans="3:3" s="146" customFormat="1" hidden="1" x14ac:dyDescent="0.25">
      <c r="C102" s="172"/>
    </row>
    <row r="103" spans="3:3" s="146" customFormat="1" hidden="1" x14ac:dyDescent="0.25">
      <c r="C103" s="172"/>
    </row>
    <row r="104" spans="3:3" s="146" customFormat="1" hidden="1" x14ac:dyDescent="0.25">
      <c r="C104" s="172"/>
    </row>
    <row r="105" spans="3:3" s="146" customFormat="1" hidden="1" x14ac:dyDescent="0.25">
      <c r="C105" s="172"/>
    </row>
    <row r="106" spans="3:3" s="146" customFormat="1" hidden="1" x14ac:dyDescent="0.25">
      <c r="C106" s="172"/>
    </row>
    <row r="107" spans="3:3" s="146" customFormat="1" hidden="1" x14ac:dyDescent="0.25">
      <c r="C107" s="172"/>
    </row>
    <row r="108" spans="3:3" s="146" customFormat="1" hidden="1" x14ac:dyDescent="0.25">
      <c r="C108" s="172"/>
    </row>
    <row r="109" spans="3:3" s="146" customFormat="1" hidden="1" x14ac:dyDescent="0.25">
      <c r="C109" s="172"/>
    </row>
    <row r="110" spans="3:3" s="146" customFormat="1" hidden="1" x14ac:dyDescent="0.25">
      <c r="C110" s="172"/>
    </row>
    <row r="111" spans="3:3" s="146" customFormat="1" hidden="1" x14ac:dyDescent="0.25">
      <c r="C111" s="172"/>
    </row>
    <row r="112" spans="3:3" s="146" customFormat="1" hidden="1" x14ac:dyDescent="0.25">
      <c r="C112" s="172"/>
    </row>
    <row r="113" spans="3:3" s="146" customFormat="1" hidden="1" x14ac:dyDescent="0.25">
      <c r="C113" s="172"/>
    </row>
    <row r="114" spans="3:3" s="146" customFormat="1" hidden="1" x14ac:dyDescent="0.25">
      <c r="C114" s="172"/>
    </row>
    <row r="115" spans="3:3" s="146" customFormat="1" hidden="1" x14ac:dyDescent="0.25">
      <c r="C115" s="172"/>
    </row>
    <row r="116" spans="3:3" s="146" customFormat="1" hidden="1" x14ac:dyDescent="0.25">
      <c r="C116" s="172"/>
    </row>
    <row r="117" spans="3:3" s="146" customFormat="1" hidden="1" x14ac:dyDescent="0.25">
      <c r="C117" s="172"/>
    </row>
    <row r="118" spans="3:3" s="146" customFormat="1" hidden="1" x14ac:dyDescent="0.25">
      <c r="C118" s="172"/>
    </row>
    <row r="119" spans="3:3" s="146" customFormat="1" hidden="1" x14ac:dyDescent="0.25">
      <c r="C119" s="172"/>
    </row>
    <row r="120" spans="3:3" s="146" customFormat="1" hidden="1" x14ac:dyDescent="0.25">
      <c r="C120" s="172"/>
    </row>
    <row r="121" spans="3:3" s="146" customFormat="1" hidden="1" x14ac:dyDescent="0.25">
      <c r="C121" s="172"/>
    </row>
    <row r="122" spans="3:3" s="146" customFormat="1" hidden="1" x14ac:dyDescent="0.25">
      <c r="C122" s="172"/>
    </row>
    <row r="123" spans="3:3" s="146" customFormat="1" hidden="1" x14ac:dyDescent="0.25">
      <c r="C123" s="172"/>
    </row>
    <row r="124" spans="3:3" s="146" customFormat="1" hidden="1" x14ac:dyDescent="0.25">
      <c r="C124" s="172"/>
    </row>
    <row r="125" spans="3:3" s="146" customFormat="1" hidden="1" x14ac:dyDescent="0.25">
      <c r="C125" s="172"/>
    </row>
    <row r="126" spans="3:3" s="146" customFormat="1" hidden="1" x14ac:dyDescent="0.25">
      <c r="C126" s="172"/>
    </row>
    <row r="127" spans="3:3" s="146" customFormat="1" hidden="1" x14ac:dyDescent="0.25">
      <c r="C127" s="172"/>
    </row>
    <row r="128" spans="3:3" s="146" customFormat="1" hidden="1" x14ac:dyDescent="0.25">
      <c r="C128" s="172"/>
    </row>
    <row r="129" spans="3:3" s="146" customFormat="1" hidden="1" x14ac:dyDescent="0.25">
      <c r="C129" s="172"/>
    </row>
    <row r="130" spans="3:3" s="146" customFormat="1" hidden="1" x14ac:dyDescent="0.25">
      <c r="C130" s="172"/>
    </row>
    <row r="131" spans="3:3" s="146" customFormat="1" hidden="1" x14ac:dyDescent="0.25">
      <c r="C131" s="172"/>
    </row>
    <row r="132" spans="3:3" s="146" customFormat="1" hidden="1" x14ac:dyDescent="0.25">
      <c r="C132" s="172"/>
    </row>
    <row r="133" spans="3:3" s="146" customFormat="1" hidden="1" x14ac:dyDescent="0.25">
      <c r="C133" s="172"/>
    </row>
    <row r="134" spans="3:3" s="146" customFormat="1" hidden="1" x14ac:dyDescent="0.25">
      <c r="C134" s="172"/>
    </row>
    <row r="135" spans="3:3" s="146" customFormat="1" hidden="1" x14ac:dyDescent="0.25">
      <c r="C135" s="172"/>
    </row>
    <row r="136" spans="3:3" s="146" customFormat="1" hidden="1" x14ac:dyDescent="0.25">
      <c r="C136" s="172"/>
    </row>
    <row r="137" spans="3:3" s="146" customFormat="1" hidden="1" x14ac:dyDescent="0.25">
      <c r="C137" s="172"/>
    </row>
    <row r="138" spans="3:3" s="146" customFormat="1" hidden="1" x14ac:dyDescent="0.25">
      <c r="C138" s="172"/>
    </row>
    <row r="139" spans="3:3" s="146" customFormat="1" hidden="1" x14ac:dyDescent="0.25">
      <c r="C139" s="172"/>
    </row>
    <row r="140" spans="3:3" s="146" customFormat="1" hidden="1" x14ac:dyDescent="0.25">
      <c r="C140" s="172"/>
    </row>
    <row r="141" spans="3:3" s="146" customFormat="1" hidden="1" x14ac:dyDescent="0.25">
      <c r="C141" s="172"/>
    </row>
    <row r="142" spans="3:3" s="146" customFormat="1" hidden="1" x14ac:dyDescent="0.25">
      <c r="C142" s="172"/>
    </row>
    <row r="143" spans="3:3" s="146" customFormat="1" hidden="1" x14ac:dyDescent="0.25">
      <c r="C143" s="172"/>
    </row>
    <row r="144" spans="3:3" s="146" customFormat="1" hidden="1" x14ac:dyDescent="0.25">
      <c r="C144" s="172"/>
    </row>
    <row r="145" spans="3:3" s="146" customFormat="1" hidden="1" x14ac:dyDescent="0.25">
      <c r="C145" s="172"/>
    </row>
    <row r="146" spans="3:3" s="146" customFormat="1" hidden="1" x14ac:dyDescent="0.25">
      <c r="C146" s="172"/>
    </row>
    <row r="147" spans="3:3" s="146" customFormat="1" hidden="1" x14ac:dyDescent="0.25">
      <c r="C147" s="172"/>
    </row>
    <row r="148" spans="3:3" s="146" customFormat="1" hidden="1" x14ac:dyDescent="0.25">
      <c r="C148" s="172"/>
    </row>
    <row r="149" spans="3:3" s="146" customFormat="1" hidden="1" x14ac:dyDescent="0.25">
      <c r="C149" s="172"/>
    </row>
    <row r="150" spans="3:3" s="146" customFormat="1" hidden="1" x14ac:dyDescent="0.25">
      <c r="C150" s="172"/>
    </row>
    <row r="151" spans="3:3" s="146" customFormat="1" hidden="1" x14ac:dyDescent="0.25">
      <c r="C151" s="172"/>
    </row>
    <row r="152" spans="3:3" s="146" customFormat="1" hidden="1" x14ac:dyDescent="0.25">
      <c r="C152" s="172"/>
    </row>
    <row r="153" spans="3:3" s="146" customFormat="1" hidden="1" x14ac:dyDescent="0.25">
      <c r="C153" s="172"/>
    </row>
    <row r="154" spans="3:3" s="146" customFormat="1" hidden="1" x14ac:dyDescent="0.25">
      <c r="C154" s="172"/>
    </row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5" customWidth="1"/>
    <col min="2" max="2" width="73.42578125" style="175" customWidth="1"/>
    <col min="3" max="3" width="20.28515625" style="175" customWidth="1"/>
    <col min="4" max="4" width="4" style="181" customWidth="1"/>
    <col min="5" max="5" width="9.140625" style="175" customWidth="1"/>
    <col min="6" max="16384" width="9.140625" style="175" hidden="1"/>
  </cols>
  <sheetData>
    <row r="1" spans="1:5" x14ac:dyDescent="0.25">
      <c r="A1" s="218" t="str">
        <f>'1. Forside'!A1</f>
        <v>Afløb Ballerup AS</v>
      </c>
      <c r="B1" s="56"/>
      <c r="C1" s="56"/>
      <c r="D1" s="174"/>
      <c r="E1" s="56"/>
    </row>
    <row r="2" spans="1:5" x14ac:dyDescent="0.25">
      <c r="A2" s="218" t="str">
        <f>'1. Forside'!A2</f>
        <v>S001</v>
      </c>
      <c r="B2" s="56"/>
      <c r="C2" s="56"/>
      <c r="D2" s="174"/>
      <c r="E2" s="56"/>
    </row>
    <row r="3" spans="1:5" x14ac:dyDescent="0.25">
      <c r="A3" s="56"/>
      <c r="B3" s="56"/>
      <c r="C3" s="56"/>
      <c r="D3" s="174"/>
      <c r="E3" s="56"/>
    </row>
    <row r="4" spans="1:5" ht="20.25" x14ac:dyDescent="0.25">
      <c r="A4" s="56"/>
      <c r="B4" s="261" t="s">
        <v>123</v>
      </c>
      <c r="C4" s="261"/>
      <c r="D4" s="261"/>
      <c r="E4" s="56"/>
    </row>
    <row r="5" spans="1:5" x14ac:dyDescent="0.25">
      <c r="A5" s="56"/>
      <c r="B5" s="56"/>
      <c r="C5" s="56"/>
      <c r="D5" s="174"/>
      <c r="E5" s="56"/>
    </row>
    <row r="6" spans="1:5" ht="26.25" customHeight="1" x14ac:dyDescent="0.25">
      <c r="A6" s="56"/>
      <c r="B6" s="52" t="s">
        <v>144</v>
      </c>
      <c r="C6" s="176"/>
      <c r="D6" s="177"/>
      <c r="E6" s="56"/>
    </row>
    <row r="7" spans="1:5" x14ac:dyDescent="0.25">
      <c r="A7" s="56"/>
      <c r="B7" s="203" t="s">
        <v>13</v>
      </c>
      <c r="C7" s="51">
        <v>33000</v>
      </c>
      <c r="D7" s="178" t="s">
        <v>0</v>
      </c>
      <c r="E7" s="56"/>
    </row>
    <row r="8" spans="1:5" x14ac:dyDescent="0.25">
      <c r="A8" s="56"/>
      <c r="B8" s="203" t="s">
        <v>188</v>
      </c>
      <c r="C8" s="51">
        <v>95000</v>
      </c>
      <c r="D8" s="178" t="s">
        <v>0</v>
      </c>
      <c r="E8" s="56"/>
    </row>
    <row r="9" spans="1:5" x14ac:dyDescent="0.25">
      <c r="A9" s="56"/>
      <c r="B9" s="203" t="s">
        <v>189</v>
      </c>
      <c r="C9" s="51">
        <v>460000</v>
      </c>
      <c r="D9" s="178" t="s">
        <v>0</v>
      </c>
      <c r="E9" s="56"/>
    </row>
    <row r="10" spans="1:5" x14ac:dyDescent="0.25">
      <c r="A10" s="56"/>
      <c r="B10" s="203" t="s">
        <v>190</v>
      </c>
      <c r="C10" s="51">
        <v>2800000</v>
      </c>
      <c r="D10" s="178" t="s">
        <v>0</v>
      </c>
      <c r="E10" s="56"/>
    </row>
    <row r="11" spans="1:5" x14ac:dyDescent="0.25">
      <c r="A11" s="56"/>
      <c r="B11" s="203" t="s">
        <v>191</v>
      </c>
      <c r="C11" s="51">
        <v>21500000</v>
      </c>
      <c r="D11" s="178" t="s">
        <v>0</v>
      </c>
      <c r="E11" s="56"/>
    </row>
    <row r="12" spans="1:5" x14ac:dyDescent="0.25">
      <c r="A12" s="56"/>
      <c r="B12" s="54" t="s">
        <v>35</v>
      </c>
      <c r="C12" s="55">
        <f>SUM(C7:C11)</f>
        <v>24888000</v>
      </c>
      <c r="D12" s="54" t="s">
        <v>0</v>
      </c>
      <c r="E12" s="56"/>
    </row>
    <row r="13" spans="1:5" x14ac:dyDescent="0.25">
      <c r="A13" s="56"/>
      <c r="B13" s="56"/>
      <c r="C13" s="56"/>
      <c r="D13" s="174"/>
      <c r="E13" s="56"/>
    </row>
    <row r="14" spans="1:5" x14ac:dyDescent="0.25">
      <c r="A14" s="56"/>
      <c r="B14" s="56"/>
      <c r="C14" s="56"/>
      <c r="D14" s="174"/>
      <c r="E14" s="56"/>
    </row>
    <row r="15" spans="1:5" ht="38.25" customHeight="1" x14ac:dyDescent="0.25">
      <c r="A15" s="56"/>
      <c r="B15" s="262" t="s">
        <v>145</v>
      </c>
      <c r="C15" s="263"/>
      <c r="D15" s="264"/>
      <c r="E15" s="56"/>
    </row>
    <row r="16" spans="1:5" x14ac:dyDescent="0.25">
      <c r="A16" s="56"/>
      <c r="B16" s="53" t="s">
        <v>71</v>
      </c>
      <c r="C16" s="51">
        <v>78000</v>
      </c>
      <c r="D16" s="178" t="s">
        <v>0</v>
      </c>
      <c r="E16" s="56"/>
    </row>
    <row r="17" spans="1:5" x14ac:dyDescent="0.25">
      <c r="A17" s="56"/>
      <c r="B17" s="53" t="s">
        <v>14</v>
      </c>
      <c r="C17" s="51">
        <v>30000</v>
      </c>
      <c r="D17" s="178" t="s">
        <v>0</v>
      </c>
      <c r="E17" s="56"/>
    </row>
    <row r="18" spans="1:5" x14ac:dyDescent="0.25">
      <c r="A18" s="56"/>
      <c r="B18" s="54" t="s">
        <v>35</v>
      </c>
      <c r="C18" s="55">
        <f>SUM(C16:C17)</f>
        <v>108000</v>
      </c>
      <c r="D18" s="54" t="s">
        <v>0</v>
      </c>
      <c r="E18" s="56"/>
    </row>
    <row r="19" spans="1:5" x14ac:dyDescent="0.25">
      <c r="A19" s="56"/>
      <c r="B19" s="56"/>
      <c r="C19" s="179"/>
      <c r="D19" s="180"/>
      <c r="E19" s="56"/>
    </row>
    <row r="20" spans="1:5" x14ac:dyDescent="0.25">
      <c r="A20" s="56"/>
      <c r="B20" s="56"/>
      <c r="C20" s="179"/>
      <c r="D20" s="180"/>
      <c r="E20" s="56"/>
    </row>
    <row r="21" spans="1:5" ht="42" customHeight="1" x14ac:dyDescent="0.25">
      <c r="A21" s="56"/>
      <c r="B21" s="265" t="s">
        <v>146</v>
      </c>
      <c r="C21" s="266"/>
      <c r="D21" s="267"/>
      <c r="E21" s="56"/>
    </row>
    <row r="22" spans="1:5" x14ac:dyDescent="0.25">
      <c r="A22" s="56"/>
      <c r="B22" s="104" t="s">
        <v>147</v>
      </c>
      <c r="C22" s="19">
        <v>30784164</v>
      </c>
      <c r="D22" s="58" t="s">
        <v>0</v>
      </c>
      <c r="E22" s="56"/>
    </row>
    <row r="23" spans="1:5" x14ac:dyDescent="0.25">
      <c r="A23" s="56"/>
      <c r="B23" s="104" t="s">
        <v>148</v>
      </c>
      <c r="C23" s="40">
        <v>22238184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8545980</v>
      </c>
      <c r="D24" s="28" t="s">
        <v>0</v>
      </c>
      <c r="E24" s="56"/>
    </row>
    <row r="25" spans="1:5" x14ac:dyDescent="0.25">
      <c r="A25" s="56"/>
      <c r="B25" s="56"/>
      <c r="C25" s="56"/>
      <c r="D25" s="174"/>
      <c r="E25" s="56"/>
    </row>
    <row r="26" spans="1:5" x14ac:dyDescent="0.25">
      <c r="A26" s="56"/>
      <c r="B26" s="56"/>
      <c r="C26" s="56"/>
      <c r="D26" s="174"/>
      <c r="E26" s="56"/>
    </row>
    <row r="27" spans="1:5" x14ac:dyDescent="0.25">
      <c r="A27" s="56"/>
      <c r="B27" s="56"/>
      <c r="C27" s="56"/>
      <c r="D27" s="174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2"/>
      <c r="B31" s="182"/>
      <c r="C31" s="182"/>
      <c r="D31" s="183"/>
      <c r="E31" s="182"/>
    </row>
    <row r="32" spans="1:5" hidden="1" x14ac:dyDescent="0.25">
      <c r="A32" s="182"/>
      <c r="B32" s="182"/>
      <c r="C32" s="182"/>
      <c r="D32" s="183"/>
      <c r="E32" s="182"/>
    </row>
    <row r="33" spans="1:5" hidden="1" x14ac:dyDescent="0.25">
      <c r="A33" s="182"/>
      <c r="B33" s="182"/>
      <c r="C33" s="182"/>
      <c r="D33" s="183"/>
      <c r="E33" s="182"/>
    </row>
    <row r="34" spans="1:5" hidden="1" x14ac:dyDescent="0.25">
      <c r="A34" s="182"/>
      <c r="B34" s="182"/>
      <c r="C34" s="182"/>
      <c r="D34" s="183"/>
      <c r="E34" s="182"/>
    </row>
    <row r="35" spans="1:5" hidden="1" x14ac:dyDescent="0.25">
      <c r="A35" s="182"/>
      <c r="B35" s="182"/>
      <c r="C35" s="182"/>
      <c r="D35" s="183"/>
      <c r="E35" s="182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5"/>
      <c r="B46" s="215"/>
      <c r="C46" s="215"/>
      <c r="D46" s="216"/>
      <c r="E46" s="215"/>
    </row>
    <row r="47" spans="1:5" x14ac:dyDescent="0.25">
      <c r="A47" s="215"/>
      <c r="B47" s="215"/>
      <c r="C47" s="215"/>
      <c r="D47" s="216"/>
      <c r="E47" s="215"/>
    </row>
    <row r="48" spans="1:5" x14ac:dyDescent="0.25">
      <c r="A48" s="215"/>
      <c r="B48" s="215"/>
      <c r="C48" s="215"/>
      <c r="D48" s="216"/>
      <c r="E48" s="215"/>
    </row>
    <row r="49" spans="1:5" x14ac:dyDescent="0.25">
      <c r="A49" s="215"/>
      <c r="B49" s="215"/>
      <c r="C49" s="215"/>
      <c r="D49" s="216"/>
      <c r="E49" s="215"/>
    </row>
    <row r="50" spans="1:5" x14ac:dyDescent="0.25">
      <c r="A50" s="215"/>
      <c r="B50" s="215"/>
      <c r="C50" s="215"/>
      <c r="D50" s="216"/>
      <c r="E50" s="215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Christina Cramer Calonius Hoffgaard</cp:lastModifiedBy>
  <cp:lastPrinted>2015-05-08T11:51:55Z</cp:lastPrinted>
  <dcterms:created xsi:type="dcterms:W3CDTF">2014-01-17T08:54:17Z</dcterms:created>
  <dcterms:modified xsi:type="dcterms:W3CDTF">2016-03-18T13:49:39Z</dcterms:modified>
</cp:coreProperties>
</file>