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14505" yWindow="-15" windowWidth="14310" windowHeight="7125" tabRatio="88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20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4" l="1"/>
  <c r="C32" i="8" l="1"/>
  <c r="C9" i="20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E31" i="19" l="1"/>
  <c r="C36" i="19" l="1"/>
  <c r="E36" i="19" s="1"/>
  <c r="F149" i="7" l="1"/>
  <c r="C26" i="19" l="1"/>
  <c r="C17" i="19"/>
  <c r="A1" i="20" l="1"/>
  <c r="A2" i="20"/>
  <c r="A2" i="16"/>
  <c r="A2" i="15"/>
  <c r="A2" i="13"/>
  <c r="A1" i="16"/>
  <c r="A1" i="4"/>
  <c r="A1" i="7"/>
  <c r="A1" i="17"/>
  <c r="A1" i="11"/>
  <c r="A1" i="2"/>
  <c r="A1" i="13"/>
  <c r="A1" i="15"/>
  <c r="A1" i="3"/>
  <c r="A1" i="10"/>
  <c r="A1" i="19"/>
  <c r="A1" i="9"/>
  <c r="A2" i="17"/>
  <c r="A2" i="10"/>
  <c r="A2" i="19"/>
  <c r="A2" i="2"/>
  <c r="A2" i="3"/>
  <c r="A2" i="9"/>
  <c r="A2" i="11"/>
  <c r="A2" i="7"/>
  <c r="A2" i="8"/>
  <c r="A2" i="4"/>
  <c r="C9" i="9" l="1"/>
  <c r="C15" i="8" s="1"/>
  <c r="C13" i="15"/>
  <c r="C15" i="15" s="1"/>
  <c r="C11" i="8" s="1"/>
  <c r="C14" i="16"/>
  <c r="C8" i="8" s="1"/>
  <c r="E29" i="19"/>
  <c r="C12" i="8"/>
  <c r="E32" i="8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3" l="1"/>
  <c r="C26" i="8" s="1"/>
  <c r="F8" i="2" l="1"/>
  <c r="F8" i="7"/>
  <c r="F148" i="7" s="1"/>
  <c r="F42" i="2" l="1"/>
  <c r="C9" i="10" s="1"/>
  <c r="C15" i="11" l="1"/>
  <c r="C29" i="8" s="1"/>
  <c r="C15" i="13"/>
  <c r="C27" i="8" s="1"/>
  <c r="C15" i="4"/>
  <c r="C25" i="8" s="1"/>
  <c r="C24" i="3"/>
  <c r="C23" i="8" s="1"/>
  <c r="F150" i="7"/>
  <c r="C18" i="8" s="1"/>
  <c r="C18" i="3"/>
  <c r="C22" i="8" s="1"/>
  <c r="C12" i="3"/>
  <c r="C21" i="8" s="1"/>
  <c r="C24" i="8"/>
  <c r="C10" i="10"/>
  <c r="C17" i="8" s="1"/>
  <c r="F4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<sst xmlns="http://schemas.openxmlformats.org/spreadsheetml/2006/main" count="1056" uniqueCount="252">
  <si>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</si>
  <si>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</si>
  <si>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</si>
  <si>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</si>
  <si>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</si>
  <si>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</si>
  <si>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</si>
  <si>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</si>
  <si>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</si>
  <si>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</si>
  <si>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</si>
  <si>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</si>
  <si>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</si>
  <si>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</si>
  <si>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</si>
  <si>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</si>
  <si>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</si>
  <si>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</si>
  <si>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</si>
  <si>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</si>
  <si>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Investeringstillæg i alt</t>
  </si>
  <si>
    <t>Værdi af selskabets materielle anlægsaktiver pr. 1. januar 2010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</si>
  <si>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</si>
  <si>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</si>
  <si>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</si>
  <si>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</si>
  <si>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</si>
  <si>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</si>
  <si>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</si>
  <si>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</si>
  <si>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</si>
  <si>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</si>
  <si>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</si>
  <si>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</si>
  <si>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</si>
  <si>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</si>
  <si>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</si>
  <si>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</si>
  <si>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</si>
  <si>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</si>
  <si>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</si>
  <si>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</si>
  <si>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</si>
  <si>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</si>
  <si>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</si>
  <si>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</si>
  <si>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</si>
  <si>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</si>
  <si>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</si>
  <si>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</si>
  <si>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</si>
  <si>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</si>
  <si>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</si>
  <si>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</si>
  <si>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</si>
  <si>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</si>
  <si>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</si>
  <si>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</si>
  <si>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</si>
  <si>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</si>
  <si>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</si>
  <si>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</si>
  <si>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</si>
  <si>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</si>
  <si>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</si>
  <si>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</si>
  <si>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</si>
  <si>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</si>
  <si>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</si>
  <si>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</si>
  <si>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</si>
  <si>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</si>
  <si>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</si>
  <si>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</si>
  <si>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</si>
  <si>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</si>
  <si>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</si>
  <si>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</si>
  <si>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</si>
  <si>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</si>
  <si>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</si>
  <si>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</si>
  <si>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</si>
  <si>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</si>
  <si>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</si>
  <si>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</si>
  <si>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</si>
  <si>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</si>
  <si>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</si>
  <si>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</si>
  <si>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</si>
  <si>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</si>
  <si>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</si>
  <si>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</si>
  <si>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</si>
  <si>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</si>
  <si>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</si>
  <si>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</si>
  <si>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</si>
  <si>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</si>
  <si>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</si>
  <si>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</si>
  <si>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</si>
  <si>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</si>
  <si>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</si>
  <si>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</si>
  <si>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</si>
  <si>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</si>
  <si>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</si>
  <si>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</si>
  <si>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</si>
  <si>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</si>
  <si>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</si>
  <si>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</si>
  <si>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</si>
  <si>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</si>
  <si>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</si>
  <si>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</si>
  <si>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</si>
  <si>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</si>
  <si>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</si>
  <si>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</si>
  <si>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</si>
  <si>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</si>
  <si>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</si>
  <si>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</si>
  <si>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</si>
  <si>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</si>
  <si>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</si>
  <si>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</si>
  <si>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</si>
  <si>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</si>
  <si>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</si>
  <si>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</si>
  <si>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</si>
  <si>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</si>
  <si>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</si>
  <si>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</si>
  <si>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</si>
  <si>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</si>
  <si>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</si>
  <si>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</si>
  <si>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</si>
  <si>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</si>
  <si>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</si>
  <si>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</si>
  <si>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</si>
  <si>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</si>
  <si>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</si>
  <si>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</si>
  <si>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</si>
  <si>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</si>
  <si>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</si>
  <si>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</si>
  <si>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</si>
  <si>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</si>
  <si>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</si>
  <si>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</si>
  <si>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</si>
  <si>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</si>
  <si>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</si>
  <si>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</si>
  <si>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</si>
  <si>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</si>
  <si>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</si>
  <si>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</si>
  <si>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</si>
  <si>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</si>
  <si>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</si>
  <si>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</si>
  <si>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</si>
  <si>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</si>
  <si>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</si>
  <si>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</si>
  <si>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</si>
  <si>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</si>
  <si>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</si>
  <si>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</si>
  <si>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</si>
  <si>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</si>
  <si>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</si>
  <si>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</si>
  <si>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</si>
  <si>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Beluftningstanke, Mek/EL</t>
  </si>
  <si>
    <t>Brønde</t>
  </si>
  <si>
    <t>Efterklaringstanke, SRO</t>
  </si>
  <si>
    <t>Indløb med riste, Konstruktioner</t>
  </si>
  <si>
    <t>Køretøjer, entreprenørmaskiner</t>
  </si>
  <si>
    <t>Køretøjer, personbil</t>
  </si>
  <si>
    <t>Køretøjer, små lastvogne (&lt; 3.500 kg.)</t>
  </si>
  <si>
    <t>Indløb-/udløbsarrangement</t>
  </si>
  <si>
    <t>Jordbassin Klasse A</t>
  </si>
  <si>
    <t xml:space="preserve">Ledningsnet ≤ Ø 200 mm 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</si>
  <si>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</si>
  <si>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</si>
  <si>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</si>
  <si>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Mek/EL</t>
  </si>
  <si>
    <t>Slutafvanding, slam - højteknologisk (centrifuger), Konstruktioner</t>
  </si>
  <si>
    <t>Slutafvanding, slam - højteknologisk (centrifuger), Mek/El</t>
  </si>
  <si>
    <t>Stik</t>
  </si>
  <si>
    <t>Tryksatte minipumpestationer (husstandssystemer)</t>
  </si>
  <si>
    <t>Værksteder, garager</t>
  </si>
  <si>
    <t>Beluftningstanke, Konstruktioner</t>
  </si>
  <si>
    <t>Beluftningstanke, SRO</t>
  </si>
  <si>
    <t>Efterbehandlingsanlæg (sandfilter), Konstruktioner</t>
  </si>
  <si>
    <t>Efterbehandlingsanlæg (sandfilter), Mek/EL</t>
  </si>
  <si>
    <t>Efterbehandlingsanlæg (sandfilter), SRO</t>
  </si>
  <si>
    <t>Efterklaringstanke, Konstruktioner</t>
  </si>
  <si>
    <t>Efterklaringstanke, Mek/El</t>
  </si>
  <si>
    <t>Indløb med riste, Mek/EL</t>
  </si>
  <si>
    <t>Indløb med riste, SRO</t>
  </si>
  <si>
    <t>Mindre renseanlæg &lt; 5.000 PE uden mulighed for opdeling</t>
  </si>
  <si>
    <t>Sand- og fedtfang, Kontruktioner</t>
  </si>
  <si>
    <t>Sand- og fedtfang, Mek/EL</t>
  </si>
  <si>
    <t>Slutafvanding, slam - højteknologisk (centrifuger), SRO</t>
  </si>
  <si>
    <t>Strømpeforing ≤ Ø 200 mm</t>
  </si>
  <si>
    <t>2014</t>
  </si>
  <si>
    <t>5</t>
  </si>
  <si>
    <t>20</t>
  </si>
  <si>
    <t>75</t>
  </si>
  <si>
    <t>10</t>
  </si>
  <si>
    <t>60</t>
  </si>
  <si>
    <t>50</t>
  </si>
  <si>
    <t>30</t>
  </si>
  <si>
    <t>40</t>
  </si>
  <si>
    <t>2015</t>
  </si>
  <si>
    <t>Sand- og fedtfang, SRO</t>
  </si>
  <si>
    <t xml:space="preserve">Ø 200 mm &lt; Ledningsnet ≤ Ø 500 mm </t>
  </si>
  <si>
    <t>Strømpeforing Ø 200 mm &lt; Ledningsnet ≤ Ø 500 mm</t>
  </si>
  <si>
    <t>Installationer "mekaniske riste og SRO" Miljøklasse A. (7-20 m2) - Mek/EL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</si>
  <si>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</si>
  <si>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</si>
  <si>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</si>
  <si>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Andre bygninger (tekniske installationer, målere mv.)</t>
  </si>
  <si>
    <t>25</t>
  </si>
  <si>
    <t>2016</t>
  </si>
  <si>
    <t>Ø 500 mm &lt; Ledningsnet ≤ Ø 800 mm</t>
  </si>
  <si>
    <t>Arbejder ved Rørmosen</t>
  </si>
  <si>
    <t>Ejendomsskatter</t>
  </si>
  <si>
    <t>Selskabsskatter</t>
  </si>
  <si>
    <t>Spildevandsafgift</t>
  </si>
  <si>
    <t>Køb af ydelser og produkter, der er omfattet af prisloftreguleringen, hos et andet selskab</t>
  </si>
  <si>
    <t>Fane 13. Over- eller underdækning til og med 2010</t>
  </si>
  <si>
    <t>Opgjort over- eller underdækning per 31. december 2010</t>
  </si>
  <si>
    <t>Heraf beløb indregnet i prislofterne for 2011 - 2015</t>
  </si>
  <si>
    <t>Endnu ikke indregnet over- eller underdækning</t>
  </si>
  <si>
    <t>Resterende indregningsperiode (fastsat i prisloftet for 2012)</t>
  </si>
  <si>
    <t>år</t>
  </si>
  <si>
    <t xml:space="preserve">Oprensning af Kedelsø-Langsø Å </t>
  </si>
  <si>
    <t>Allerød Spildevand AS</t>
  </si>
  <si>
    <t>S002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</si>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</sst>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59" fillId="58" borderId="22" xfId="1" applyFont="1" applyFill="1" applyBorder="1" applyAlignment="1" applyProtection="1">
      <alignment horizontal="left" vertical="center"/>
    </xf>
    <xf numFmtId="0" fontId="10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43" fontId="5" fillId="57" borderId="22" xfId="1" applyFont="1" applyFill="1" applyBorder="1" applyAlignment="1" applyProtection="1">
      <alignment horizontal="center" wrapText="1"/>
    </xf>
    <xf numFmtId="3" fontId="3" fillId="58" borderId="22" xfId="1" applyNumberFormat="1" applyFont="1" applyFill="1" applyBorder="1" applyAlignment="1" applyProtection="1">
      <alignment horizontal="right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17" customWidth="1"/>
    <col min="3" max="3" width="12.28515625" style="117" customWidth="1"/>
    <col min="4" max="4" width="9.140625" style="117" customWidth="1"/>
    <col min="5" max="5" width="9.5703125" style="117" customWidth="1"/>
    <col min="6" max="6" width="16.28515625" style="117" customWidth="1"/>
    <col min="7" max="7" width="5.7109375" style="117" customWidth="1"/>
    <col min="8" max="8" width="5.85546875" style="117" customWidth="1"/>
    <col min="9" max="9" width="9.140625" style="117" customWidth="1"/>
    <col min="10" max="22" width="0" style="117" hidden="1" customWidth="1"/>
    <col min="23" max="16384" width="9.140625" style="117" hidden="1"/>
  </cols>
  <sheetData>
    <row r="1" spans="1:9" ht="15" customHeight="1" x14ac:dyDescent="0.25">
      <c r="A1" s="215" t="s">
        <v>249</v>
      </c>
      <c r="B1" s="116"/>
      <c r="C1" s="116"/>
      <c r="D1" s="116"/>
      <c r="E1" s="116"/>
      <c r="F1" s="116"/>
      <c r="G1" s="116"/>
      <c r="H1" s="116"/>
      <c r="I1" s="116"/>
    </row>
    <row r="2" spans="1:9" x14ac:dyDescent="0.25">
      <c r="A2" s="215" t="s">
        <v>250</v>
      </c>
      <c r="B2" s="116"/>
      <c r="C2" s="116"/>
      <c r="D2" s="116"/>
      <c r="E2" s="116"/>
      <c r="F2" s="116"/>
      <c r="G2" s="116"/>
      <c r="H2" s="116"/>
      <c r="I2" s="116"/>
    </row>
    <row r="3" spans="1:9" x14ac:dyDescent="0.25">
      <c r="A3" s="116"/>
      <c r="B3" s="116"/>
      <c r="C3" s="116"/>
      <c r="D3" s="116"/>
      <c r="E3" s="116"/>
      <c r="F3" s="116"/>
      <c r="G3" s="116"/>
      <c r="H3" s="116"/>
      <c r="I3" s="116"/>
    </row>
    <row r="4" spans="1:9" x14ac:dyDescent="0.25">
      <c r="A4" s="116"/>
      <c r="B4" s="116"/>
      <c r="C4" s="116"/>
      <c r="D4" s="116"/>
      <c r="E4" s="116"/>
      <c r="F4" s="116"/>
      <c r="G4" s="116"/>
      <c r="H4" s="116"/>
      <c r="I4" s="116"/>
    </row>
    <row r="5" spans="1:9" x14ac:dyDescent="0.25">
      <c r="A5" s="116"/>
      <c r="B5" s="116"/>
      <c r="C5" s="116"/>
      <c r="D5" s="116"/>
      <c r="E5" s="116"/>
      <c r="F5" s="116"/>
      <c r="G5" s="116"/>
      <c r="H5" s="116"/>
      <c r="I5" s="116"/>
    </row>
    <row r="6" spans="1:9" x14ac:dyDescent="0.25">
      <c r="A6" s="116"/>
      <c r="B6" s="116"/>
      <c r="C6" s="116"/>
      <c r="D6" s="116"/>
      <c r="E6" s="116"/>
      <c r="F6" s="116"/>
      <c r="G6" s="116"/>
      <c r="H6" s="116"/>
      <c r="I6" s="116"/>
    </row>
    <row r="7" spans="1:9" x14ac:dyDescent="0.25">
      <c r="A7" s="116"/>
      <c r="B7" s="116"/>
      <c r="C7" s="116"/>
      <c r="D7" s="116"/>
      <c r="E7" s="116"/>
      <c r="F7" s="116"/>
      <c r="G7" s="116"/>
      <c r="H7" s="116"/>
      <c r="I7" s="116"/>
    </row>
    <row r="8" spans="1:9" ht="35.25" x14ac:dyDescent="0.5">
      <c r="A8" s="118"/>
      <c r="B8" s="118"/>
      <c r="C8" s="118"/>
      <c r="D8" s="229" t="s">
        <v>54</v>
      </c>
      <c r="E8" s="229"/>
      <c r="F8" s="229"/>
      <c r="G8" s="118"/>
      <c r="H8" s="118"/>
      <c r="I8" s="118"/>
    </row>
    <row r="9" spans="1:9" x14ac:dyDescent="0.25">
      <c r="A9" s="116"/>
      <c r="B9" s="116"/>
      <c r="C9" s="116"/>
      <c r="D9" s="240" t="s">
        <v>103</v>
      </c>
      <c r="E9" s="240"/>
      <c r="F9" s="240"/>
      <c r="G9" s="116"/>
      <c r="H9" s="116"/>
      <c r="I9" s="116"/>
    </row>
    <row r="10" spans="1:9" ht="15.75" x14ac:dyDescent="0.25">
      <c r="A10" s="116"/>
      <c r="B10" s="116"/>
      <c r="C10" s="116"/>
      <c r="D10" s="116"/>
      <c r="E10" s="119"/>
      <c r="F10" s="116"/>
      <c r="G10" s="116"/>
      <c r="H10" s="116"/>
      <c r="I10" s="116"/>
    </row>
    <row r="11" spans="1:9" x14ac:dyDescent="0.25">
      <c r="A11" s="116"/>
      <c r="B11" s="116"/>
      <c r="C11" s="116"/>
      <c r="D11" s="116"/>
      <c r="E11" s="116"/>
      <c r="F11" s="116"/>
      <c r="G11" s="116"/>
      <c r="H11" s="116"/>
      <c r="I11" s="116"/>
    </row>
    <row r="12" spans="1:9" x14ac:dyDescent="0.25">
      <c r="A12" s="116"/>
      <c r="B12" s="116"/>
      <c r="C12" s="116"/>
      <c r="D12" s="116"/>
      <c r="E12" s="116"/>
      <c r="F12" s="116"/>
      <c r="G12" s="116"/>
      <c r="H12" s="116"/>
      <c r="I12" s="116"/>
    </row>
    <row r="13" spans="1:9" x14ac:dyDescent="0.25">
      <c r="A13" s="116"/>
      <c r="B13" s="116"/>
      <c r="C13" s="116"/>
      <c r="D13" s="230" t="s">
        <v>55</v>
      </c>
      <c r="E13" s="230"/>
      <c r="F13" s="230"/>
      <c r="G13" s="116"/>
      <c r="H13" s="116"/>
      <c r="I13" s="116"/>
    </row>
    <row r="14" spans="1:9" x14ac:dyDescent="0.25">
      <c r="A14" s="116"/>
      <c r="B14" s="116"/>
      <c r="C14" s="116"/>
      <c r="D14" s="116"/>
      <c r="E14" s="116"/>
      <c r="F14" s="116"/>
      <c r="G14" s="116"/>
      <c r="H14" s="116"/>
      <c r="I14" s="116"/>
    </row>
    <row r="15" spans="1:9" x14ac:dyDescent="0.25">
      <c r="A15" s="116"/>
      <c r="B15" s="116"/>
      <c r="C15" s="116"/>
      <c r="D15" s="116"/>
      <c r="E15" s="120"/>
      <c r="F15" s="116"/>
      <c r="G15" s="116"/>
      <c r="H15" s="116"/>
      <c r="I15" s="116"/>
    </row>
    <row r="16" spans="1:9" x14ac:dyDescent="0.25">
      <c r="A16" s="116"/>
      <c r="B16" s="116"/>
      <c r="C16" s="121" t="s">
        <v>72</v>
      </c>
      <c r="D16" s="231" t="s">
        <v>56</v>
      </c>
      <c r="E16" s="232"/>
      <c r="F16" s="233"/>
      <c r="G16" s="121"/>
      <c r="H16" s="116"/>
      <c r="I16" s="116"/>
    </row>
    <row r="17" spans="1:9" x14ac:dyDescent="0.25">
      <c r="A17" s="116"/>
      <c r="B17" s="116"/>
      <c r="C17" s="121" t="s">
        <v>73</v>
      </c>
      <c r="D17" s="234" t="s">
        <v>2</v>
      </c>
      <c r="E17" s="235"/>
      <c r="F17" s="236"/>
      <c r="G17" s="121"/>
      <c r="H17" s="116"/>
      <c r="I17" s="116"/>
    </row>
    <row r="18" spans="1:9" x14ac:dyDescent="0.25">
      <c r="A18" s="116"/>
      <c r="B18" s="116"/>
      <c r="C18" s="121" t="s">
        <v>74</v>
      </c>
      <c r="D18" s="234" t="s">
        <v>127</v>
      </c>
      <c r="E18" s="235"/>
      <c r="F18" s="236"/>
      <c r="G18" s="121"/>
      <c r="H18" s="116"/>
      <c r="I18" s="116"/>
    </row>
    <row r="19" spans="1:9" x14ac:dyDescent="0.25">
      <c r="A19" s="116"/>
      <c r="B19" s="116"/>
      <c r="C19" s="121" t="s">
        <v>75</v>
      </c>
      <c r="D19" s="237" t="s">
        <v>41</v>
      </c>
      <c r="E19" s="238"/>
      <c r="F19" s="239"/>
      <c r="G19" s="121"/>
      <c r="H19" s="116"/>
      <c r="I19" s="116"/>
    </row>
    <row r="20" spans="1:9" x14ac:dyDescent="0.25">
      <c r="A20" s="116"/>
      <c r="B20" s="116"/>
      <c r="C20" s="121" t="s">
        <v>76</v>
      </c>
      <c r="D20" s="237" t="s">
        <v>57</v>
      </c>
      <c r="E20" s="238"/>
      <c r="F20" s="239"/>
      <c r="G20" s="121"/>
      <c r="H20" s="116"/>
      <c r="I20" s="116"/>
    </row>
    <row r="21" spans="1:9" x14ac:dyDescent="0.25">
      <c r="A21" s="116"/>
      <c r="B21" s="116"/>
      <c r="C21" s="121" t="s">
        <v>77</v>
      </c>
      <c r="D21" s="237" t="s">
        <v>84</v>
      </c>
      <c r="E21" s="238"/>
      <c r="F21" s="239"/>
      <c r="G21" s="121"/>
      <c r="H21" s="116"/>
      <c r="I21" s="116"/>
    </row>
    <row r="22" spans="1:9" x14ac:dyDescent="0.25">
      <c r="A22" s="116"/>
      <c r="B22" s="116"/>
      <c r="C22" s="121" t="s">
        <v>78</v>
      </c>
      <c r="D22" s="237" t="s">
        <v>58</v>
      </c>
      <c r="E22" s="238"/>
      <c r="F22" s="239"/>
      <c r="G22" s="121"/>
      <c r="H22" s="116"/>
      <c r="I22" s="116"/>
    </row>
    <row r="23" spans="1:9" x14ac:dyDescent="0.25">
      <c r="A23" s="116"/>
      <c r="B23" s="116"/>
      <c r="C23" s="121" t="s">
        <v>79</v>
      </c>
      <c r="D23" s="259" t="s">
        <v>39</v>
      </c>
      <c r="E23" s="260"/>
      <c r="F23" s="261"/>
      <c r="G23" s="121"/>
      <c r="H23" s="116"/>
      <c r="I23" s="116"/>
    </row>
    <row r="24" spans="1:9" x14ac:dyDescent="0.25">
      <c r="A24" s="116"/>
      <c r="B24" s="116"/>
      <c r="C24" s="121" t="s">
        <v>80</v>
      </c>
      <c r="D24" s="256" t="s">
        <v>59</v>
      </c>
      <c r="E24" s="257"/>
      <c r="F24" s="258"/>
      <c r="G24" s="121"/>
      <c r="H24" s="116"/>
      <c r="I24" s="116"/>
    </row>
    <row r="25" spans="1:9" x14ac:dyDescent="0.25">
      <c r="A25" s="116"/>
      <c r="B25" s="116"/>
      <c r="C25" s="121" t="s">
        <v>81</v>
      </c>
      <c r="D25" s="253" t="s">
        <v>60</v>
      </c>
      <c r="E25" s="254"/>
      <c r="F25" s="255"/>
      <c r="G25" s="121"/>
      <c r="H25" s="116"/>
      <c r="I25" s="116"/>
    </row>
    <row r="26" spans="1:9" x14ac:dyDescent="0.25">
      <c r="A26" s="116"/>
      <c r="B26" s="116"/>
      <c r="C26" s="121" t="s">
        <v>82</v>
      </c>
      <c r="D26" s="250" t="s">
        <v>40</v>
      </c>
      <c r="E26" s="251"/>
      <c r="F26" s="252"/>
      <c r="G26" s="121"/>
      <c r="H26" s="116"/>
      <c r="I26" s="116"/>
    </row>
    <row r="27" spans="1:9" x14ac:dyDescent="0.25">
      <c r="A27" s="116"/>
      <c r="B27" s="116"/>
      <c r="C27" s="121" t="s">
        <v>83</v>
      </c>
      <c r="D27" s="247" t="s">
        <v>61</v>
      </c>
      <c r="E27" s="248"/>
      <c r="F27" s="249"/>
      <c r="G27" s="121"/>
      <c r="H27" s="116"/>
      <c r="I27" s="116"/>
    </row>
    <row r="28" spans="1:9" x14ac:dyDescent="0.25">
      <c r="A28" s="116"/>
      <c r="B28" s="116"/>
      <c r="C28" s="121" t="s">
        <v>126</v>
      </c>
      <c r="D28" s="241" t="s">
        <v>137</v>
      </c>
      <c r="E28" s="242"/>
      <c r="F28" s="243"/>
      <c r="G28" s="121"/>
      <c r="H28" s="116"/>
      <c r="I28" s="116"/>
    </row>
    <row r="29" spans="1:9" x14ac:dyDescent="0.25">
      <c r="A29" s="116"/>
      <c r="B29" s="116"/>
      <c r="C29" s="122" t="s">
        <v>136</v>
      </c>
      <c r="D29" s="244" t="s">
        <v>138</v>
      </c>
      <c r="E29" s="245"/>
      <c r="F29" s="246"/>
      <c r="G29" s="121"/>
      <c r="H29" s="116"/>
      <c r="I29" s="116"/>
    </row>
    <row r="30" spans="1:9" x14ac:dyDescent="0.25">
      <c r="A30" s="116"/>
      <c r="B30" s="116"/>
      <c r="C30" s="116"/>
      <c r="D30" s="116"/>
      <c r="E30" s="116"/>
      <c r="F30" s="116"/>
      <c r="G30" s="116"/>
      <c r="H30" s="116"/>
      <c r="I30" s="116"/>
    </row>
    <row r="31" spans="1:9" x14ac:dyDescent="0.25">
      <c r="A31" s="116"/>
      <c r="B31" s="116"/>
      <c r="C31" s="116"/>
      <c r="D31" s="116"/>
      <c r="E31" s="116"/>
      <c r="F31" s="116"/>
      <c r="G31" s="116"/>
      <c r="H31" s="116"/>
      <c r="I31" s="116"/>
    </row>
    <row r="32" spans="1:9" x14ac:dyDescent="0.25">
      <c r="A32" s="116"/>
      <c r="B32" s="116"/>
      <c r="C32" s="116"/>
      <c r="D32" s="116"/>
      <c r="E32" s="116"/>
      <c r="F32" s="116"/>
      <c r="G32" s="116"/>
      <c r="H32" s="116"/>
      <c r="I32" s="116"/>
    </row>
    <row r="33" spans="1:9" x14ac:dyDescent="0.25">
      <c r="A33" s="116"/>
      <c r="B33" s="116"/>
      <c r="C33" s="116"/>
      <c r="D33" s="116"/>
      <c r="E33" s="116"/>
      <c r="F33" s="116"/>
      <c r="G33" s="116"/>
      <c r="H33" s="116"/>
      <c r="I33" s="116"/>
    </row>
    <row r="34" spans="1:9" x14ac:dyDescent="0.25">
      <c r="A34" s="116"/>
      <c r="B34" s="116"/>
      <c r="C34" s="116"/>
      <c r="D34" s="116"/>
      <c r="E34" s="116"/>
      <c r="F34" s="116"/>
      <c r="G34" s="116"/>
      <c r="H34" s="116"/>
      <c r="I34" s="116"/>
    </row>
    <row r="35" spans="1:9" x14ac:dyDescent="0.25">
      <c r="A35" s="116"/>
      <c r="B35" s="116"/>
      <c r="C35" s="116"/>
      <c r="D35" s="116"/>
      <c r="E35" s="116"/>
      <c r="F35" s="116"/>
      <c r="G35" s="116"/>
      <c r="H35" s="116"/>
      <c r="I35" s="116"/>
    </row>
    <row r="36" spans="1:9" x14ac:dyDescent="0.25">
      <c r="A36" s="116"/>
      <c r="B36" s="116"/>
      <c r="C36" s="116"/>
      <c r="D36" s="116"/>
      <c r="E36" s="116"/>
      <c r="F36" s="116"/>
      <c r="G36" s="116"/>
      <c r="H36" s="116"/>
      <c r="I36" s="116"/>
    </row>
    <row r="37" spans="1:9" hidden="1" x14ac:dyDescent="0.25">
      <c r="A37" s="123"/>
      <c r="B37" s="123"/>
      <c r="C37" s="123"/>
      <c r="D37" s="123"/>
      <c r="E37" s="123"/>
      <c r="F37" s="123"/>
      <c r="G37" s="123"/>
      <c r="H37" s="123"/>
      <c r="I37" s="123"/>
    </row>
    <row r="38" spans="1:9" hidden="1" x14ac:dyDescent="0.25">
      <c r="A38" s="123"/>
      <c r="B38" s="123"/>
      <c r="C38" s="123"/>
      <c r="D38" s="123"/>
      <c r="E38" s="123"/>
      <c r="F38" s="123"/>
      <c r="G38" s="123"/>
      <c r="H38" s="123"/>
      <c r="I38" s="123"/>
    </row>
    <row r="39" spans="1:9" hidden="1" x14ac:dyDescent="0.25">
      <c r="A39" s="123"/>
      <c r="B39" s="123"/>
      <c r="C39" s="123"/>
      <c r="D39" s="123"/>
      <c r="E39" s="123"/>
      <c r="F39" s="123"/>
      <c r="G39" s="123"/>
      <c r="H39" s="123"/>
      <c r="I39" s="123"/>
    </row>
    <row r="40" spans="1:9" hidden="1" x14ac:dyDescent="0.25">
      <c r="A40" s="123"/>
      <c r="B40" s="123"/>
      <c r="C40" s="123"/>
      <c r="D40" s="123"/>
      <c r="E40" s="123"/>
      <c r="F40" s="123"/>
      <c r="G40" s="123"/>
      <c r="H40" s="123"/>
      <c r="I40" s="123"/>
    </row>
    <row r="41" spans="1:9" hidden="1" x14ac:dyDescent="0.25">
      <c r="A41" s="123"/>
      <c r="B41" s="123"/>
      <c r="C41" s="123"/>
      <c r="D41" s="123"/>
      <c r="E41" s="123"/>
      <c r="F41" s="123"/>
      <c r="G41" s="123"/>
      <c r="H41" s="123"/>
      <c r="I41" s="123"/>
    </row>
    <row r="42" spans="1:9" hidden="1" x14ac:dyDescent="0.25">
      <c r="A42" s="123"/>
      <c r="B42" s="123"/>
      <c r="C42" s="123"/>
      <c r="D42" s="123"/>
      <c r="E42" s="123"/>
      <c r="F42" s="123"/>
      <c r="G42" s="123"/>
      <c r="H42" s="123"/>
      <c r="I42" s="123"/>
    </row>
    <row r="43" spans="1:9" hidden="1" x14ac:dyDescent="0.25">
      <c r="A43" s="123"/>
      <c r="B43" s="123"/>
      <c r="C43" s="123"/>
      <c r="D43" s="123"/>
      <c r="E43" s="123"/>
      <c r="F43" s="123"/>
      <c r="G43" s="123"/>
      <c r="H43" s="123"/>
      <c r="I43" s="123"/>
    </row>
    <row r="44" spans="1:9" hidden="1" x14ac:dyDescent="0.25">
      <c r="A44" s="123"/>
      <c r="B44" s="123"/>
      <c r="C44" s="123"/>
      <c r="D44" s="123"/>
      <c r="E44" s="123"/>
      <c r="F44" s="123"/>
      <c r="G44" s="123"/>
      <c r="H44" s="123"/>
      <c r="I44" s="123"/>
    </row>
    <row r="45" spans="1:9" hidden="1" x14ac:dyDescent="0.25">
      <c r="A45" s="123"/>
      <c r="B45" s="123"/>
      <c r="C45" s="123"/>
      <c r="D45" s="123"/>
      <c r="E45" s="123"/>
      <c r="F45" s="123"/>
      <c r="G45" s="123"/>
      <c r="H45" s="123"/>
      <c r="I45" s="123"/>
    </row>
    <row r="46" spans="1:9" hidden="1" x14ac:dyDescent="0.25">
      <c r="A46" s="123"/>
      <c r="B46" s="123"/>
      <c r="C46" s="123"/>
      <c r="D46" s="123"/>
      <c r="E46" s="123"/>
      <c r="F46" s="123"/>
      <c r="G46" s="123"/>
      <c r="H46" s="123"/>
      <c r="I46" s="123"/>
    </row>
    <row r="47" spans="1:9" hidden="1" x14ac:dyDescent="0.25">
      <c r="A47" s="123"/>
      <c r="B47" s="123"/>
      <c r="C47" s="123"/>
      <c r="D47" s="123"/>
      <c r="E47" s="123"/>
      <c r="F47" s="123"/>
      <c r="G47" s="123"/>
      <c r="H47" s="123"/>
      <c r="I47" s="123"/>
    </row>
    <row r="48" spans="1:9" hidden="1" x14ac:dyDescent="0.25">
      <c r="A48" s="123"/>
      <c r="B48" s="123"/>
      <c r="C48" s="123"/>
      <c r="D48" s="123"/>
      <c r="E48" s="123"/>
      <c r="F48" s="123"/>
      <c r="G48" s="123"/>
      <c r="H48" s="123"/>
      <c r="I48" s="123"/>
    </row>
    <row r="49" spans="1:9" hidden="1" x14ac:dyDescent="0.25">
      <c r="A49" s="123"/>
      <c r="B49" s="123"/>
      <c r="C49" s="123"/>
      <c r="D49" s="123"/>
      <c r="E49" s="123"/>
      <c r="F49" s="123"/>
      <c r="G49" s="123"/>
      <c r="H49" s="123"/>
      <c r="I49" s="123"/>
    </row>
    <row r="50" spans="1:9" hidden="1" x14ac:dyDescent="0.25">
      <c r="A50" s="123"/>
      <c r="B50" s="123"/>
      <c r="C50" s="123"/>
      <c r="D50" s="123"/>
      <c r="E50" s="123"/>
      <c r="F50" s="123"/>
      <c r="G50" s="123"/>
      <c r="H50" s="123"/>
      <c r="I50" s="123"/>
    </row>
    <row r="51" spans="1:9" hidden="1" x14ac:dyDescent="0.25">
      <c r="A51" s="123"/>
      <c r="B51" s="123"/>
      <c r="C51" s="123"/>
      <c r="D51" s="123"/>
      <c r="E51" s="123"/>
      <c r="F51" s="123"/>
      <c r="G51" s="123"/>
      <c r="H51" s="123"/>
      <c r="I51" s="123"/>
    </row>
    <row r="52" spans="1:9" hidden="1" x14ac:dyDescent="0.25">
      <c r="A52" s="123"/>
      <c r="B52" s="123"/>
      <c r="C52" s="123"/>
      <c r="D52" s="123"/>
      <c r="E52" s="123"/>
      <c r="F52" s="123"/>
      <c r="G52" s="123"/>
      <c r="H52" s="123"/>
      <c r="I52" s="123"/>
    </row>
    <row r="53" spans="1:9" hidden="1" x14ac:dyDescent="0.25">
      <c r="A53" s="123"/>
      <c r="B53" s="123"/>
      <c r="C53" s="123"/>
      <c r="D53" s="123"/>
      <c r="E53" s="123"/>
      <c r="F53" s="123"/>
      <c r="G53" s="123"/>
      <c r="H53" s="123"/>
      <c r="I53" s="123"/>
    </row>
    <row r="54" spans="1:9" hidden="1" x14ac:dyDescent="0.25">
      <c r="A54" s="123"/>
      <c r="B54" s="123"/>
      <c r="C54" s="123"/>
      <c r="D54" s="123"/>
      <c r="E54" s="123"/>
      <c r="F54" s="123"/>
      <c r="G54" s="123"/>
      <c r="H54" s="123"/>
      <c r="I54" s="123"/>
    </row>
    <row r="55" spans="1:9" hidden="1" x14ac:dyDescent="0.25">
      <c r="A55" s="123"/>
      <c r="B55" s="123"/>
      <c r="C55" s="123"/>
      <c r="D55" s="123"/>
      <c r="E55" s="123"/>
      <c r="F55" s="123"/>
      <c r="G55" s="123"/>
      <c r="H55" s="123"/>
      <c r="I55" s="123"/>
    </row>
    <row r="56" spans="1:9" hidden="1" x14ac:dyDescent="0.25">
      <c r="A56" s="123"/>
      <c r="B56" s="123"/>
      <c r="C56" s="123"/>
      <c r="D56" s="123"/>
      <c r="E56" s="123"/>
      <c r="F56" s="123"/>
      <c r="G56" s="123"/>
      <c r="H56" s="123"/>
      <c r="I56" s="123"/>
    </row>
    <row r="57" spans="1:9" hidden="1" x14ac:dyDescent="0.25">
      <c r="A57" s="123"/>
      <c r="B57" s="123"/>
      <c r="C57" s="123"/>
      <c r="D57" s="123"/>
      <c r="E57" s="123"/>
      <c r="F57" s="123"/>
      <c r="G57" s="123"/>
      <c r="H57" s="123"/>
      <c r="I57" s="123"/>
    </row>
    <row r="58" spans="1:9" hidden="1" x14ac:dyDescent="0.25">
      <c r="A58" s="123"/>
      <c r="B58" s="123"/>
      <c r="C58" s="123"/>
      <c r="D58" s="123"/>
      <c r="E58" s="123"/>
      <c r="F58" s="123"/>
      <c r="G58" s="123"/>
      <c r="H58" s="123"/>
      <c r="I58" s="123"/>
    </row>
    <row r="59" spans="1:9" hidden="1" x14ac:dyDescent="0.25">
      <c r="A59" s="123"/>
      <c r="B59" s="123"/>
      <c r="C59" s="123"/>
      <c r="D59" s="123"/>
      <c r="E59" s="123"/>
      <c r="F59" s="123"/>
      <c r="G59" s="123"/>
      <c r="H59" s="123"/>
      <c r="I59" s="123"/>
    </row>
    <row r="60" spans="1:9" hidden="1" x14ac:dyDescent="0.25">
      <c r="A60" s="123"/>
      <c r="B60" s="123"/>
      <c r="C60" s="123"/>
      <c r="D60" s="123"/>
      <c r="E60" s="123"/>
      <c r="F60" s="123"/>
      <c r="G60" s="123"/>
      <c r="H60" s="123"/>
      <c r="I60" s="123"/>
    </row>
    <row r="61" spans="1:9" hidden="1" x14ac:dyDescent="0.25">
      <c r="A61" s="123"/>
      <c r="B61" s="123"/>
      <c r="C61" s="123"/>
      <c r="D61" s="123"/>
      <c r="E61" s="123"/>
      <c r="F61" s="123"/>
      <c r="G61" s="123"/>
      <c r="H61" s="123"/>
      <c r="I61" s="123"/>
    </row>
    <row r="62" spans="1:9" hidden="1" x14ac:dyDescent="0.25">
      <c r="A62" s="123"/>
      <c r="B62" s="123"/>
      <c r="C62" s="123"/>
      <c r="D62" s="123"/>
      <c r="E62" s="123"/>
      <c r="F62" s="123"/>
      <c r="G62" s="123"/>
      <c r="H62" s="123"/>
      <c r="I62" s="123"/>
    </row>
    <row r="63" spans="1:9" hidden="1" x14ac:dyDescent="0.25">
      <c r="A63" s="123"/>
      <c r="B63" s="123"/>
      <c r="C63" s="123"/>
      <c r="D63" s="123"/>
      <c r="E63" s="123"/>
      <c r="F63" s="123"/>
      <c r="G63" s="123"/>
      <c r="H63" s="123"/>
      <c r="I63" s="123"/>
    </row>
    <row r="64" spans="1:9" hidden="1" x14ac:dyDescent="0.25">
      <c r="A64" s="123"/>
      <c r="B64" s="123"/>
      <c r="C64" s="123"/>
      <c r="D64" s="123"/>
      <c r="E64" s="123"/>
      <c r="F64" s="123"/>
      <c r="G64" s="123"/>
      <c r="H64" s="123"/>
      <c r="I64" s="123"/>
    </row>
    <row r="65" spans="1:9" hidden="1" x14ac:dyDescent="0.25">
      <c r="A65" s="123"/>
      <c r="B65" s="123"/>
      <c r="C65" s="123"/>
      <c r="D65" s="123"/>
      <c r="E65" s="123"/>
      <c r="F65" s="123"/>
      <c r="G65" s="123"/>
      <c r="H65" s="123"/>
      <c r="I65" s="123"/>
    </row>
    <row r="66" spans="1:9" hidden="1" x14ac:dyDescent="0.25">
      <c r="A66" s="123"/>
      <c r="B66" s="123"/>
      <c r="C66" s="123"/>
      <c r="D66" s="123"/>
      <c r="E66" s="123"/>
      <c r="F66" s="123"/>
      <c r="G66" s="123"/>
      <c r="H66" s="123"/>
      <c r="I66" s="123"/>
    </row>
    <row r="67" spans="1:9" hidden="1" x14ac:dyDescent="0.25">
      <c r="A67" s="123"/>
      <c r="B67" s="123"/>
      <c r="C67" s="123"/>
      <c r="D67" s="123"/>
      <c r="E67" s="123"/>
      <c r="F67" s="123"/>
      <c r="G67" s="123"/>
      <c r="H67" s="123"/>
      <c r="I67" s="123"/>
    </row>
    <row r="68" spans="1:9" hidden="1" x14ac:dyDescent="0.25">
      <c r="A68" s="123"/>
      <c r="B68" s="123"/>
      <c r="C68" s="123"/>
      <c r="D68" s="123"/>
      <c r="E68" s="123"/>
      <c r="F68" s="123"/>
      <c r="G68" s="123"/>
      <c r="H68" s="123"/>
      <c r="I68" s="123"/>
    </row>
    <row r="69" spans="1:9" hidden="1" x14ac:dyDescent="0.25">
      <c r="A69" s="123"/>
      <c r="B69" s="123"/>
      <c r="C69" s="123"/>
      <c r="D69" s="123"/>
      <c r="E69" s="123"/>
      <c r="F69" s="123"/>
      <c r="G69" s="123"/>
      <c r="H69" s="123"/>
      <c r="I69" s="123"/>
    </row>
    <row r="70" spans="1:9" x14ac:dyDescent="0.25">
      <c r="A70" s="116"/>
      <c r="B70" s="116"/>
      <c r="C70" s="116"/>
      <c r="D70" s="116"/>
      <c r="E70" s="116"/>
      <c r="F70" s="116"/>
      <c r="G70" s="116"/>
      <c r="H70" s="116"/>
      <c r="I70" s="116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85546875" style="174" customWidth="1"/>
    <col min="3" max="3" width="22.7109375" style="174" customWidth="1"/>
    <col min="4" max="4" width="3.7109375" style="174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Allerød Spildevand AS</v>
      </c>
      <c r="B1" s="55"/>
      <c r="C1" s="55"/>
      <c r="D1" s="55"/>
      <c r="E1" s="55"/>
    </row>
    <row r="2" spans="1:5" x14ac:dyDescent="0.25">
      <c r="A2" s="216" t="str">
        <f>'1. Forside'!A2</f>
        <v>S002</v>
      </c>
      <c r="B2" s="55"/>
      <c r="C2" s="55"/>
      <c r="D2" s="55"/>
      <c r="E2" s="55"/>
    </row>
    <row r="3" spans="1:5" x14ac:dyDescent="0.25">
      <c r="A3" s="55"/>
      <c r="B3" s="55"/>
      <c r="C3" s="55"/>
      <c r="D3" s="55"/>
      <c r="E3" s="55"/>
    </row>
    <row r="4" spans="1:5" ht="30" customHeight="1" x14ac:dyDescent="0.25">
      <c r="A4" s="55"/>
      <c r="B4" s="265" t="s">
        <v>117</v>
      </c>
      <c r="C4" s="265"/>
      <c r="D4" s="265"/>
      <c r="E4" s="55"/>
    </row>
    <row r="5" spans="1:5" ht="16.7" customHeight="1" x14ac:dyDescent="0.3">
      <c r="A5" s="55"/>
      <c r="B5" s="183"/>
      <c r="C5" s="55"/>
      <c r="D5" s="184"/>
      <c r="E5" s="55"/>
    </row>
    <row r="6" spans="1:5" ht="27.2" customHeight="1" x14ac:dyDescent="0.25">
      <c r="A6" s="55"/>
      <c r="B6" s="19" t="s">
        <v>145</v>
      </c>
      <c r="C6" s="175"/>
      <c r="D6" s="185"/>
      <c r="E6" s="55"/>
    </row>
    <row r="7" spans="1:5" x14ac:dyDescent="0.25">
      <c r="A7" s="55"/>
      <c r="B7" s="207" t="s">
        <v>237</v>
      </c>
      <c r="C7" s="50">
        <v>26270</v>
      </c>
      <c r="D7" s="186" t="s">
        <v>0</v>
      </c>
      <c r="E7" s="55"/>
    </row>
    <row r="8" spans="1:5" x14ac:dyDescent="0.25">
      <c r="A8" s="55"/>
      <c r="B8" s="207" t="s">
        <v>248</v>
      </c>
      <c r="C8" s="50">
        <v>10000</v>
      </c>
      <c r="D8" s="186" t="s">
        <v>0</v>
      </c>
      <c r="E8" s="55"/>
    </row>
    <row r="9" spans="1:5" x14ac:dyDescent="0.25">
      <c r="A9" s="55"/>
      <c r="B9" s="53" t="s">
        <v>33</v>
      </c>
      <c r="C9" s="54">
        <f>SUM(C7:C8)</f>
        <v>36270</v>
      </c>
      <c r="D9" s="187" t="s">
        <v>0</v>
      </c>
      <c r="E9" s="55"/>
    </row>
    <row r="10" spans="1:5" x14ac:dyDescent="0.25">
      <c r="A10" s="55"/>
      <c r="B10" s="55"/>
      <c r="C10" s="178"/>
      <c r="D10" s="55"/>
      <c r="E10" s="55"/>
    </row>
    <row r="11" spans="1:5" x14ac:dyDescent="0.25">
      <c r="A11" s="55"/>
      <c r="B11" s="55"/>
      <c r="C11" s="178"/>
      <c r="D11" s="55"/>
      <c r="E11" s="55"/>
    </row>
    <row r="12" spans="1:5" ht="27.2" customHeight="1" x14ac:dyDescent="0.25">
      <c r="A12" s="55"/>
      <c r="B12" s="19" t="s">
        <v>146</v>
      </c>
      <c r="C12" s="188"/>
      <c r="D12" s="185"/>
      <c r="E12" s="55"/>
    </row>
    <row r="13" spans="1:5" ht="16.7" customHeight="1" x14ac:dyDescent="0.25">
      <c r="A13" s="55"/>
      <c r="B13" s="104" t="s">
        <v>147</v>
      </c>
      <c r="C13" s="18">
        <v>56463</v>
      </c>
      <c r="D13" s="148" t="s">
        <v>0</v>
      </c>
      <c r="E13" s="55"/>
    </row>
    <row r="14" spans="1:5" ht="16.7" customHeight="1" x14ac:dyDescent="0.25">
      <c r="A14" s="55"/>
      <c r="B14" s="104" t="s">
        <v>148</v>
      </c>
      <c r="C14" s="39">
        <v>26270</v>
      </c>
      <c r="D14" s="148" t="s">
        <v>0</v>
      </c>
      <c r="E14" s="55"/>
    </row>
    <row r="15" spans="1:5" x14ac:dyDescent="0.25">
      <c r="A15" s="55"/>
      <c r="B15" s="27" t="s">
        <v>149</v>
      </c>
      <c r="C15" s="54">
        <f>C13-C14</f>
        <v>30193</v>
      </c>
      <c r="D15" s="150" t="s">
        <v>0</v>
      </c>
      <c r="E15" s="55"/>
    </row>
    <row r="16" spans="1:5" ht="15.75" x14ac:dyDescent="0.25">
      <c r="A16" s="55"/>
      <c r="B16" s="189"/>
      <c r="C16" s="55"/>
      <c r="D16" s="55"/>
      <c r="E16" s="55"/>
    </row>
    <row r="17" spans="1:5" ht="15.75" x14ac:dyDescent="0.25">
      <c r="A17" s="55"/>
      <c r="B17" s="189"/>
      <c r="C17" s="55"/>
      <c r="D17" s="55"/>
      <c r="E17" s="55"/>
    </row>
    <row r="18" spans="1:5" ht="15.75" x14ac:dyDescent="0.25">
      <c r="A18" s="55"/>
      <c r="B18" s="189"/>
      <c r="C18" s="55"/>
      <c r="D18" s="55"/>
      <c r="E18" s="55"/>
    </row>
    <row r="19" spans="1:5" ht="15.75" hidden="1" x14ac:dyDescent="0.25">
      <c r="B19" s="190"/>
      <c r="E19" s="191"/>
    </row>
    <row r="20" spans="1:5" ht="15.75" hidden="1" x14ac:dyDescent="0.25">
      <c r="B20" s="191"/>
      <c r="C20" s="191"/>
    </row>
    <row r="21" spans="1:5" ht="15.75" hidden="1" x14ac:dyDescent="0.25">
      <c r="B21" s="191"/>
      <c r="E21" s="191"/>
    </row>
    <row r="22" spans="1:5" ht="15.75" hidden="1" x14ac:dyDescent="0.25">
      <c r="B22" s="191"/>
      <c r="D22" s="191"/>
    </row>
    <row r="23" spans="1:5" ht="15.75" hidden="1" x14ac:dyDescent="0.25">
      <c r="B23" s="191"/>
      <c r="C23" s="191"/>
    </row>
    <row r="24" spans="1:5" ht="15.75" hidden="1" x14ac:dyDescent="0.25">
      <c r="B24" s="191"/>
      <c r="C24" s="191"/>
    </row>
    <row r="25" spans="1:5" ht="15.75" hidden="1" x14ac:dyDescent="0.25">
      <c r="B25" s="191"/>
      <c r="D25" s="191"/>
    </row>
    <row r="26" spans="1:5" ht="15.75" hidden="1" x14ac:dyDescent="0.25">
      <c r="B26" s="191"/>
      <c r="D26" s="191"/>
    </row>
    <row r="27" spans="1:5" ht="15.75" hidden="1" x14ac:dyDescent="0.25">
      <c r="B27" s="191"/>
      <c r="D27" s="191"/>
    </row>
    <row r="28" spans="1:5" ht="15.75" hidden="1" x14ac:dyDescent="0.25">
      <c r="B28" s="190"/>
      <c r="C28" s="190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1"/>
    </row>
    <row r="55" spans="2:2" ht="15.75" hidden="1" x14ac:dyDescent="0.25">
      <c r="B55" s="191"/>
    </row>
    <row r="56" spans="2:2" ht="15.75" hidden="1" x14ac:dyDescent="0.25">
      <c r="B56" s="191"/>
    </row>
    <row r="57" spans="2:2" ht="15.75" hidden="1" x14ac:dyDescent="0.25">
      <c r="B57" s="191"/>
    </row>
    <row r="58" spans="2:2" ht="15.75" hidden="1" x14ac:dyDescent="0.25">
      <c r="B58" s="191"/>
    </row>
    <row r="59" spans="2:2" ht="15.75" hidden="1" x14ac:dyDescent="0.25">
      <c r="B59" s="191"/>
    </row>
    <row r="60" spans="2:2" ht="15.75" hidden="1" x14ac:dyDescent="0.25">
      <c r="B60" s="191"/>
    </row>
    <row r="61" spans="2:2" ht="15.75" hidden="1" x14ac:dyDescent="0.25">
      <c r="B61" s="191"/>
    </row>
    <row r="62" spans="2:2" ht="15.75" hidden="1" x14ac:dyDescent="0.25">
      <c r="B62" s="191"/>
    </row>
    <row r="63" spans="2:2" ht="15.75" hidden="1" x14ac:dyDescent="0.25">
      <c r="B63" s="190"/>
    </row>
    <row r="64" spans="2:2" hidden="1" x14ac:dyDescent="0.25"/>
    <row r="65" spans="1:5" hidden="1" x14ac:dyDescent="0.25"/>
    <row r="66" spans="1:5" hidden="1" x14ac:dyDescent="0.25">
      <c r="A66" s="181"/>
      <c r="B66" s="181"/>
      <c r="C66" s="181"/>
      <c r="D66" s="181"/>
      <c r="E66" s="181"/>
    </row>
    <row r="67" spans="1:5" hidden="1" x14ac:dyDescent="0.25">
      <c r="A67" s="181"/>
      <c r="B67" s="181"/>
      <c r="C67" s="181"/>
      <c r="D67" s="181"/>
      <c r="E67" s="181"/>
    </row>
    <row r="68" spans="1:5" hidden="1" x14ac:dyDescent="0.25">
      <c r="A68" s="181"/>
      <c r="B68" s="181"/>
      <c r="C68" s="181"/>
      <c r="D68" s="181"/>
      <c r="E68" s="181"/>
    </row>
    <row r="69" spans="1:5" hidden="1" x14ac:dyDescent="0.25">
      <c r="A69" s="181"/>
      <c r="B69" s="181"/>
      <c r="C69" s="181"/>
      <c r="D69" s="181"/>
      <c r="E69" s="181"/>
    </row>
    <row r="70" spans="1:5" hidden="1" x14ac:dyDescent="0.25">
      <c r="A70" s="181"/>
      <c r="B70" s="181"/>
      <c r="C70" s="181"/>
      <c r="D70" s="181"/>
      <c r="E70" s="181"/>
    </row>
    <row r="71" spans="1:5" hidden="1" x14ac:dyDescent="0.25">
      <c r="A71" s="181"/>
      <c r="B71" s="181"/>
      <c r="C71" s="181"/>
      <c r="D71" s="181"/>
      <c r="E71" s="181"/>
    </row>
    <row r="72" spans="1:5" hidden="1" x14ac:dyDescent="0.25">
      <c r="A72" s="181"/>
      <c r="B72" s="181"/>
      <c r="C72" s="181"/>
      <c r="D72" s="181"/>
      <c r="E72" s="181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7.7109375" style="145" customWidth="1"/>
    <col min="3" max="3" width="20.7109375" style="145" customWidth="1"/>
    <col min="4" max="4" width="3.7109375" style="145" customWidth="1"/>
    <col min="5" max="5" width="9.140625" style="145" customWidth="1"/>
    <col min="6" max="16384" width="9.140625" style="145" hidden="1"/>
  </cols>
  <sheetData>
    <row r="1" spans="1:5" x14ac:dyDescent="0.25">
      <c r="A1" s="217" t="str">
        <f>'1. Forside'!A1</f>
        <v>Allerød Spildevand AS</v>
      </c>
      <c r="B1" s="25"/>
      <c r="C1" s="25"/>
      <c r="D1" s="25"/>
      <c r="E1" s="25"/>
    </row>
    <row r="2" spans="1:5" x14ac:dyDescent="0.25">
      <c r="A2" s="217" t="str">
        <f>'1. Forside'!A2</f>
        <v>S002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5" t="s">
        <v>116</v>
      </c>
      <c r="C4" s="265"/>
      <c r="D4" s="265"/>
      <c r="E4" s="25"/>
    </row>
    <row r="5" spans="1:5" ht="20.25" x14ac:dyDescent="0.3">
      <c r="A5" s="25"/>
      <c r="B5" s="183"/>
      <c r="C5" s="25"/>
      <c r="D5" s="184"/>
      <c r="E5" s="25"/>
    </row>
    <row r="6" spans="1:5" ht="15" customHeight="1" x14ac:dyDescent="0.3">
      <c r="A6" s="25"/>
      <c r="B6" s="183"/>
      <c r="C6" s="55"/>
      <c r="D6" s="184"/>
      <c r="E6" s="25"/>
    </row>
    <row r="7" spans="1:5" ht="27.2" customHeight="1" x14ac:dyDescent="0.25">
      <c r="A7" s="25"/>
      <c r="B7" s="272" t="s">
        <v>150</v>
      </c>
      <c r="C7" s="273"/>
      <c r="D7" s="274"/>
      <c r="E7" s="25"/>
    </row>
    <row r="8" spans="1:5" x14ac:dyDescent="0.25">
      <c r="A8" s="25"/>
      <c r="B8" s="207"/>
      <c r="C8" s="50">
        <v>0</v>
      </c>
      <c r="D8" s="186" t="s">
        <v>0</v>
      </c>
      <c r="E8" s="25"/>
    </row>
    <row r="9" spans="1:5" x14ac:dyDescent="0.25">
      <c r="A9" s="25"/>
      <c r="B9" s="53" t="s">
        <v>33</v>
      </c>
      <c r="C9" s="54">
        <f xml:space="preserve"> SUM(C8:C8)</f>
        <v>0</v>
      </c>
      <c r="D9" s="187" t="s">
        <v>0</v>
      </c>
      <c r="E9" s="25"/>
    </row>
    <row r="10" spans="1:5" x14ac:dyDescent="0.25">
      <c r="A10" s="25"/>
      <c r="B10" s="55"/>
      <c r="C10" s="192"/>
      <c r="D10" s="55"/>
      <c r="E10" s="25"/>
    </row>
    <row r="11" spans="1:5" x14ac:dyDescent="0.25">
      <c r="A11" s="25"/>
      <c r="B11" s="55"/>
      <c r="C11" s="55"/>
      <c r="D11" s="55"/>
      <c r="E11" s="25"/>
    </row>
    <row r="12" spans="1:5" ht="37.5" customHeight="1" x14ac:dyDescent="0.25">
      <c r="A12" s="25"/>
      <c r="B12" s="272" t="s">
        <v>151</v>
      </c>
      <c r="C12" s="273"/>
      <c r="D12" s="274"/>
      <c r="E12" s="25"/>
    </row>
    <row r="13" spans="1:5" ht="15.75" customHeight="1" x14ac:dyDescent="0.25">
      <c r="A13" s="25"/>
      <c r="B13" s="104" t="s">
        <v>152</v>
      </c>
      <c r="C13" s="18">
        <v>0</v>
      </c>
      <c r="D13" s="148" t="s">
        <v>0</v>
      </c>
      <c r="E13" s="25"/>
    </row>
    <row r="14" spans="1:5" x14ac:dyDescent="0.25">
      <c r="A14" s="25"/>
      <c r="B14" s="104" t="s">
        <v>153</v>
      </c>
      <c r="C14" s="39">
        <v>0</v>
      </c>
      <c r="D14" s="148" t="s">
        <v>0</v>
      </c>
      <c r="E14" s="25"/>
    </row>
    <row r="15" spans="1:5" x14ac:dyDescent="0.25">
      <c r="A15" s="25"/>
      <c r="B15" s="27" t="s">
        <v>154</v>
      </c>
      <c r="C15" s="54">
        <f>C13-C14</f>
        <v>0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>
      <c r="A19" s="25"/>
      <c r="B19" s="25"/>
      <c r="C19" s="25"/>
      <c r="D19" s="25"/>
      <c r="E19" s="25"/>
    </row>
    <row r="20" spans="1:5" hidden="1" x14ac:dyDescent="0.25">
      <c r="A20" s="25"/>
      <c r="B20" s="25"/>
      <c r="C20" s="25"/>
      <c r="D20" s="25"/>
      <c r="E20" s="25"/>
    </row>
    <row r="21" spans="1:5" hidden="1" x14ac:dyDescent="0.25">
      <c r="A21" s="25"/>
      <c r="B21" s="25"/>
      <c r="C21" s="25"/>
      <c r="D21" s="25"/>
      <c r="E21" s="25"/>
    </row>
    <row r="22" spans="1:5" hidden="1" x14ac:dyDescent="0.25">
      <c r="A22" s="25"/>
      <c r="B22" s="25"/>
      <c r="C22" s="25"/>
      <c r="D22" s="25"/>
      <c r="E22" s="25"/>
    </row>
    <row r="23" spans="1:5" hidden="1" x14ac:dyDescent="0.25">
      <c r="A23" s="25"/>
      <c r="B23" s="25"/>
      <c r="C23" s="25"/>
      <c r="D23" s="25"/>
      <c r="E23" s="25"/>
    </row>
    <row r="24" spans="1:5" hidden="1" x14ac:dyDescent="0.25">
      <c r="A24" s="25"/>
      <c r="B24" s="25"/>
      <c r="C24" s="25"/>
      <c r="D24" s="25"/>
      <c r="E24" s="25"/>
    </row>
    <row r="25" spans="1:5" hidden="1" x14ac:dyDescent="0.25">
      <c r="A25" s="25"/>
      <c r="B25" s="25"/>
      <c r="C25" s="25"/>
      <c r="D25" s="25"/>
      <c r="E25" s="25"/>
    </row>
    <row r="26" spans="1:5" hidden="1" x14ac:dyDescent="0.25">
      <c r="A26" s="25"/>
      <c r="B26" s="25"/>
      <c r="C26" s="25"/>
      <c r="D26" s="25"/>
      <c r="E26" s="25"/>
    </row>
    <row r="27" spans="1:5" hidden="1" x14ac:dyDescent="0.25">
      <c r="A27" s="25"/>
      <c r="B27" s="25"/>
      <c r="C27" s="25"/>
      <c r="D27" s="25"/>
      <c r="E27" s="25"/>
    </row>
    <row r="28" spans="1:5" hidden="1" x14ac:dyDescent="0.25">
      <c r="A28" s="25"/>
      <c r="B28" s="25"/>
      <c r="C28" s="25"/>
      <c r="D28" s="25"/>
      <c r="E28" s="25"/>
    </row>
    <row r="29" spans="1:5" hidden="1" x14ac:dyDescent="0.25">
      <c r="A29" s="25"/>
      <c r="B29" s="25"/>
      <c r="C29" s="25"/>
      <c r="D29" s="25"/>
      <c r="E29" s="25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1.28515625" style="145" customWidth="1"/>
    <col min="3" max="3" width="24.42578125" style="145" customWidth="1"/>
    <col min="4" max="4" width="3.7109375" style="145" customWidth="1"/>
    <col min="5" max="5" width="9.140625" style="145" customWidth="1"/>
    <col min="6" max="6" width="0" style="145" hidden="1" customWidth="1"/>
    <col min="7" max="16384" width="9.140625" style="145" hidden="1"/>
  </cols>
  <sheetData>
    <row r="1" spans="1:5" x14ac:dyDescent="0.25">
      <c r="A1" s="217" t="str">
        <f>'1. Forside'!A1</f>
        <v>Allerød Spildevand AS</v>
      </c>
      <c r="B1" s="25"/>
      <c r="C1" s="25"/>
      <c r="D1" s="25"/>
      <c r="E1" s="25"/>
    </row>
    <row r="2" spans="1:5" x14ac:dyDescent="0.25">
      <c r="A2" s="217" t="str">
        <f>'1. Forside'!A2</f>
        <v>S002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2.5" customHeight="1" x14ac:dyDescent="0.25">
      <c r="A4" s="25"/>
      <c r="B4" s="262" t="s">
        <v>115</v>
      </c>
      <c r="C4" s="262"/>
      <c r="D4" s="262"/>
      <c r="E4" s="25"/>
    </row>
    <row r="5" spans="1:5" ht="15.75" customHeight="1" x14ac:dyDescent="0.3">
      <c r="A5" s="25"/>
      <c r="B5" s="193"/>
      <c r="C5" s="25"/>
      <c r="D5" s="25"/>
      <c r="E5" s="25"/>
    </row>
    <row r="6" spans="1:5" ht="27.2" customHeight="1" x14ac:dyDescent="0.3">
      <c r="A6" s="25"/>
      <c r="B6" s="19" t="s">
        <v>155</v>
      </c>
      <c r="C6" s="194"/>
      <c r="D6" s="195"/>
      <c r="E6" s="25"/>
    </row>
    <row r="7" spans="1:5" x14ac:dyDescent="0.25">
      <c r="A7" s="25"/>
      <c r="B7" s="106" t="s">
        <v>156</v>
      </c>
      <c r="C7" s="50">
        <v>1177434</v>
      </c>
      <c r="D7" s="186" t="s">
        <v>0</v>
      </c>
      <c r="E7" s="25"/>
    </row>
    <row r="8" spans="1:5" x14ac:dyDescent="0.25">
      <c r="A8" s="25"/>
      <c r="B8" s="106" t="s">
        <v>157</v>
      </c>
      <c r="C8" s="50">
        <v>0</v>
      </c>
      <c r="D8" s="186" t="s">
        <v>0</v>
      </c>
      <c r="E8" s="25"/>
    </row>
    <row r="9" spans="1:5" x14ac:dyDescent="0.25">
      <c r="A9" s="25"/>
      <c r="B9" s="53" t="s">
        <v>31</v>
      </c>
      <c r="C9" s="54">
        <f>C7-C8</f>
        <v>1177434</v>
      </c>
      <c r="D9" s="187" t="s">
        <v>0</v>
      </c>
      <c r="E9" s="25"/>
    </row>
    <row r="10" spans="1:5" x14ac:dyDescent="0.25">
      <c r="A10" s="25"/>
      <c r="B10" s="55"/>
      <c r="C10" s="178"/>
      <c r="D10" s="55"/>
      <c r="E10" s="25"/>
    </row>
    <row r="11" spans="1:5" x14ac:dyDescent="0.25">
      <c r="A11" s="25"/>
      <c r="B11" s="55"/>
      <c r="C11" s="178"/>
      <c r="D11" s="55"/>
      <c r="E11" s="25"/>
    </row>
    <row r="12" spans="1:5" ht="27.2" customHeight="1" x14ac:dyDescent="0.3">
      <c r="A12" s="25"/>
      <c r="B12" s="19" t="s">
        <v>161</v>
      </c>
      <c r="C12" s="196"/>
      <c r="D12" s="195"/>
      <c r="E12" s="25"/>
    </row>
    <row r="13" spans="1:5" x14ac:dyDescent="0.25">
      <c r="A13" s="25"/>
      <c r="B13" s="104" t="s">
        <v>158</v>
      </c>
      <c r="C13" s="18">
        <v>1492090</v>
      </c>
      <c r="D13" s="148" t="s">
        <v>0</v>
      </c>
      <c r="E13" s="25"/>
    </row>
    <row r="14" spans="1:5" x14ac:dyDescent="0.25">
      <c r="A14" s="25"/>
      <c r="B14" s="104" t="s">
        <v>159</v>
      </c>
      <c r="C14" s="39">
        <v>1065500</v>
      </c>
      <c r="D14" s="148" t="s">
        <v>0</v>
      </c>
      <c r="E14" s="25"/>
    </row>
    <row r="15" spans="1:5" x14ac:dyDescent="0.25">
      <c r="A15" s="25"/>
      <c r="B15" s="27" t="s">
        <v>160</v>
      </c>
      <c r="C15" s="54">
        <f>C13-C14</f>
        <v>426590</v>
      </c>
      <c r="D15" s="150" t="s">
        <v>0</v>
      </c>
      <c r="E15" s="25"/>
    </row>
    <row r="16" spans="1:5" x14ac:dyDescent="0.25">
      <c r="A16" s="25"/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  <row r="18" spans="1:5" x14ac:dyDescent="0.25">
      <c r="A18" s="25"/>
      <c r="B18" s="25"/>
      <c r="C18" s="25"/>
      <c r="D18" s="25"/>
      <c r="E18" s="25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6" tint="0.59999389629810485"/>
  </sheetPr>
  <dimension ref="A1:E20"/>
  <sheetViews>
    <sheetView view="pageLayout" zoomScaleNormal="100" workbookViewId="0"/>
  </sheetViews>
  <sheetFormatPr defaultColWidth="0" defaultRowHeight="15" customHeight="1" zeroHeight="1" x14ac:dyDescent="0.25"/>
  <cols>
    <col min="1" max="1" width="7" style="145" customWidth="1"/>
    <col min="2" max="2" width="46" style="145" customWidth="1"/>
    <col min="3" max="3" width="23.140625" style="145" customWidth="1"/>
    <col min="4" max="4" width="3.28515625" style="145" customWidth="1"/>
    <col min="5" max="5" width="6.7109375" style="145" customWidth="1"/>
    <col min="6" max="16384" width="9.140625" style="145" hidden="1"/>
  </cols>
  <sheetData>
    <row r="1" spans="1:5" x14ac:dyDescent="0.25">
      <c r="A1" s="217" t="str">
        <f>'1. Forside'!A1</f>
        <v>Allerød Spildevand AS</v>
      </c>
      <c r="B1" s="25"/>
      <c r="C1" s="25"/>
      <c r="D1" s="25"/>
      <c r="E1" s="25"/>
    </row>
    <row r="2" spans="1:5" x14ac:dyDescent="0.25">
      <c r="A2" s="217" t="str">
        <f>'1. Forside'!A2</f>
        <v>S002</v>
      </c>
      <c r="B2" s="25"/>
      <c r="C2" s="25"/>
      <c r="D2" s="25"/>
      <c r="E2" s="25"/>
    </row>
    <row r="3" spans="1:5" x14ac:dyDescent="0.25">
      <c r="A3" s="25"/>
      <c r="B3" s="25"/>
      <c r="C3" s="25"/>
      <c r="D3" s="25"/>
      <c r="E3" s="25"/>
    </row>
    <row r="4" spans="1:5" ht="20.25" x14ac:dyDescent="0.25">
      <c r="A4" s="25"/>
      <c r="B4" s="265" t="s">
        <v>242</v>
      </c>
      <c r="C4" s="265"/>
      <c r="D4" s="265"/>
      <c r="E4" s="25"/>
    </row>
    <row r="5" spans="1:5" ht="20.25" x14ac:dyDescent="0.3">
      <c r="A5" s="25"/>
      <c r="B5" s="183"/>
      <c r="C5" s="55"/>
      <c r="D5" s="184"/>
      <c r="E5" s="25"/>
    </row>
    <row r="6" spans="1:5" ht="16.5" x14ac:dyDescent="0.25">
      <c r="A6" s="25"/>
      <c r="B6" s="223" t="s">
        <v>19</v>
      </c>
      <c r="C6" s="175"/>
      <c r="D6" s="185"/>
      <c r="E6" s="25"/>
    </row>
    <row r="7" spans="1:5" x14ac:dyDescent="0.25">
      <c r="A7" s="25"/>
      <c r="B7" s="56" t="s">
        <v>243</v>
      </c>
      <c r="C7" s="50">
        <v>-5361625</v>
      </c>
      <c r="D7" s="186" t="s">
        <v>0</v>
      </c>
      <c r="E7" s="25"/>
    </row>
    <row r="8" spans="1:5" x14ac:dyDescent="0.25">
      <c r="A8" s="25"/>
      <c r="B8" s="224" t="s">
        <v>244</v>
      </c>
      <c r="C8" s="50">
        <v>-5361625</v>
      </c>
      <c r="D8" s="186" t="s">
        <v>0</v>
      </c>
      <c r="E8" s="25"/>
    </row>
    <row r="9" spans="1:5" ht="15.75" customHeight="1" x14ac:dyDescent="0.25">
      <c r="A9" s="25"/>
      <c r="B9" s="225" t="s">
        <v>245</v>
      </c>
      <c r="C9" s="226">
        <f>C7-C8</f>
        <v>0</v>
      </c>
      <c r="D9" s="227" t="s">
        <v>0</v>
      </c>
      <c r="E9" s="25"/>
    </row>
    <row r="10" spans="1:5" x14ac:dyDescent="0.25">
      <c r="A10" s="25"/>
      <c r="B10" s="56" t="s">
        <v>246</v>
      </c>
      <c r="C10" s="50">
        <v>0</v>
      </c>
      <c r="D10" s="186" t="s">
        <v>247</v>
      </c>
      <c r="E10" s="25"/>
    </row>
    <row r="11" spans="1:5" x14ac:dyDescent="0.25">
      <c r="A11" s="25"/>
      <c r="B11" s="53" t="s">
        <v>31</v>
      </c>
      <c r="C11" s="228">
        <v>0</v>
      </c>
      <c r="D11" s="187" t="s">
        <v>0</v>
      </c>
      <c r="E11" s="25"/>
    </row>
    <row r="12" spans="1:5" x14ac:dyDescent="0.25">
      <c r="A12" s="25"/>
      <c r="B12" s="25"/>
      <c r="C12" s="25"/>
      <c r="D12" s="25"/>
      <c r="E12" s="25"/>
    </row>
    <row r="13" spans="1:5" x14ac:dyDescent="0.25">
      <c r="A13" s="25"/>
      <c r="B13" s="25"/>
      <c r="C13" s="25"/>
      <c r="D13" s="25"/>
      <c r="E13" s="25"/>
    </row>
    <row r="14" spans="1:5" x14ac:dyDescent="0.25">
      <c r="A14" s="25"/>
      <c r="B14" s="25"/>
      <c r="C14" s="25"/>
      <c r="D14" s="25"/>
      <c r="E14" s="25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Allerød Spildevand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S002</v>
      </c>
      <c r="B2" s="1"/>
      <c r="C2" s="124"/>
      <c r="D2" s="125"/>
      <c r="E2" s="126"/>
      <c r="F2" s="125"/>
      <c r="G2" s="1"/>
    </row>
    <row r="3" spans="1:18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62" t="s">
        <v>114</v>
      </c>
      <c r="C4" s="262"/>
      <c r="D4" s="262"/>
      <c r="E4" s="262"/>
      <c r="F4" s="262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24.75" customHeight="1" x14ac:dyDescent="0.2">
      <c r="A6" s="1"/>
      <c r="B6" s="19" t="s">
        <v>87</v>
      </c>
      <c r="C6" s="110"/>
      <c r="D6" s="111"/>
      <c r="E6" s="112"/>
      <c r="F6" s="65"/>
      <c r="G6" s="1"/>
      <c r="H6" s="130"/>
    </row>
    <row r="7" spans="1:18" ht="14.1" customHeight="1" x14ac:dyDescent="0.2">
      <c r="A7" s="1"/>
      <c r="B7" s="3" t="s">
        <v>88</v>
      </c>
      <c r="C7" s="113"/>
      <c r="D7" s="114"/>
      <c r="E7" s="10">
        <v>39297534.130515002</v>
      </c>
      <c r="F7" s="109" t="s">
        <v>62</v>
      </c>
      <c r="G7" s="1"/>
      <c r="H7" s="130"/>
    </row>
    <row r="8" spans="1:18" ht="14.1" customHeight="1" x14ac:dyDescent="0.2">
      <c r="A8" s="1"/>
      <c r="B8" s="2" t="s">
        <v>163</v>
      </c>
      <c r="C8" s="14"/>
      <c r="D8" s="77"/>
      <c r="E8" s="78"/>
      <c r="F8" s="79"/>
      <c r="G8" s="1"/>
      <c r="H8" s="130"/>
    </row>
    <row r="9" spans="1:18" ht="14.1" customHeight="1" outlineLevel="1" x14ac:dyDescent="0.2">
      <c r="A9" s="1"/>
      <c r="B9" s="59" t="s">
        <v>90</v>
      </c>
      <c r="C9" s="13">
        <v>20178988</v>
      </c>
      <c r="D9" s="80" t="s">
        <v>0</v>
      </c>
      <c r="E9" s="71"/>
      <c r="F9" s="72"/>
      <c r="G9" s="1"/>
      <c r="H9" s="130"/>
    </row>
    <row r="10" spans="1:18" ht="14.1" customHeight="1" outlineLevel="1" x14ac:dyDescent="0.2">
      <c r="A10" s="1"/>
      <c r="B10" s="59" t="s">
        <v>164</v>
      </c>
      <c r="C10" s="13">
        <v>2012099</v>
      </c>
      <c r="D10" s="80" t="s">
        <v>0</v>
      </c>
      <c r="E10" s="71"/>
      <c r="F10" s="72"/>
      <c r="G10" s="1"/>
      <c r="H10" s="130"/>
    </row>
    <row r="11" spans="1:18" ht="14.1" customHeight="1" outlineLevel="1" x14ac:dyDescent="0.2">
      <c r="A11" s="1"/>
      <c r="B11" s="59" t="s">
        <v>165</v>
      </c>
      <c r="C11" s="13">
        <v>397536</v>
      </c>
      <c r="D11" s="80" t="s">
        <v>0</v>
      </c>
      <c r="E11" s="71"/>
      <c r="F11" s="72"/>
      <c r="G11" s="1"/>
      <c r="H11" s="130"/>
    </row>
    <row r="12" spans="1:18" ht="14.1" customHeight="1" outlineLevel="1" x14ac:dyDescent="0.2">
      <c r="A12" s="1"/>
      <c r="B12" s="59" t="s">
        <v>166</v>
      </c>
      <c r="C12" s="13">
        <v>1358873</v>
      </c>
      <c r="D12" s="80" t="s">
        <v>0</v>
      </c>
      <c r="E12" s="71"/>
      <c r="F12" s="72"/>
      <c r="G12" s="1"/>
      <c r="H12" s="130"/>
    </row>
    <row r="13" spans="1:18" ht="14.1" customHeight="1" x14ac:dyDescent="0.2">
      <c r="A13" s="1"/>
      <c r="B13" s="64" t="s">
        <v>20</v>
      </c>
      <c r="C13" s="7">
        <f>SUM(C9:C12)</f>
        <v>23947496</v>
      </c>
      <c r="D13" s="75" t="s">
        <v>0</v>
      </c>
      <c r="E13" s="71"/>
      <c r="F13" s="72"/>
      <c r="G13" s="1"/>
      <c r="H13" s="130"/>
    </row>
    <row r="14" spans="1:18" ht="14.1" customHeight="1" outlineLevel="1" x14ac:dyDescent="0.2">
      <c r="A14" s="1"/>
      <c r="B14" s="59" t="s">
        <v>91</v>
      </c>
      <c r="C14" s="202">
        <v>4666016</v>
      </c>
      <c r="D14" s="80" t="s">
        <v>0</v>
      </c>
      <c r="E14" s="71"/>
      <c r="F14" s="72"/>
      <c r="G14" s="1"/>
      <c r="H14" s="130"/>
    </row>
    <row r="15" spans="1:18" ht="14.1" customHeight="1" outlineLevel="1" x14ac:dyDescent="0.2">
      <c r="A15" s="1"/>
      <c r="B15" s="59" t="s">
        <v>92</v>
      </c>
      <c r="C15" s="202">
        <v>0</v>
      </c>
      <c r="D15" s="80" t="s">
        <v>0</v>
      </c>
      <c r="E15" s="71"/>
      <c r="F15" s="72"/>
      <c r="G15" s="1"/>
      <c r="H15" s="130"/>
    </row>
    <row r="16" spans="1:18" ht="14.1" customHeight="1" outlineLevel="1" x14ac:dyDescent="0.2">
      <c r="A16" s="1"/>
      <c r="B16" s="59" t="s">
        <v>93</v>
      </c>
      <c r="C16" s="202">
        <v>0</v>
      </c>
      <c r="D16" s="80" t="s">
        <v>0</v>
      </c>
      <c r="E16" s="71"/>
      <c r="F16" s="72"/>
      <c r="G16" s="1"/>
      <c r="H16" s="130"/>
      <c r="O16" s="130"/>
    </row>
    <row r="17" spans="1:15" ht="14.1" customHeight="1" x14ac:dyDescent="0.2">
      <c r="A17" s="1"/>
      <c r="B17" s="64" t="s">
        <v>94</v>
      </c>
      <c r="C17" s="7">
        <f>SUM(C14:C16)</f>
        <v>4666016</v>
      </c>
      <c r="D17" s="75" t="s">
        <v>0</v>
      </c>
      <c r="E17" s="71"/>
      <c r="F17" s="72"/>
      <c r="G17" s="1"/>
      <c r="H17" s="130"/>
      <c r="O17" s="130"/>
    </row>
    <row r="18" spans="1:15" ht="14.1" customHeight="1" x14ac:dyDescent="0.2">
      <c r="A18" s="1"/>
      <c r="B18" s="64" t="s">
        <v>22</v>
      </c>
      <c r="C18" s="7">
        <v>4092038</v>
      </c>
      <c r="D18" s="75" t="s">
        <v>0</v>
      </c>
      <c r="E18" s="71"/>
      <c r="F18" s="72"/>
      <c r="G18" s="1"/>
      <c r="H18" s="130"/>
      <c r="O18" s="130"/>
    </row>
    <row r="19" spans="1:15" ht="13.5" customHeight="1" outlineLevel="1" x14ac:dyDescent="0.2">
      <c r="A19" s="1"/>
      <c r="B19" s="59" t="s">
        <v>95</v>
      </c>
      <c r="C19" s="202">
        <v>-1203005</v>
      </c>
      <c r="D19" s="80" t="s">
        <v>0</v>
      </c>
      <c r="E19" s="71"/>
      <c r="F19" s="72"/>
      <c r="G19" s="1"/>
      <c r="H19" s="130"/>
    </row>
    <row r="20" spans="1:15" ht="14.1" customHeight="1" outlineLevel="1" x14ac:dyDescent="0.2">
      <c r="A20" s="1"/>
      <c r="B20" s="59" t="s">
        <v>96</v>
      </c>
      <c r="C20" s="202">
        <v>-28029534</v>
      </c>
      <c r="D20" s="80" t="s">
        <v>0</v>
      </c>
      <c r="E20" s="71"/>
      <c r="F20" s="72"/>
      <c r="G20" s="1"/>
      <c r="H20" s="130"/>
    </row>
    <row r="21" spans="1:15" ht="14.1" customHeight="1" outlineLevel="1" x14ac:dyDescent="0.2">
      <c r="A21" s="1"/>
      <c r="B21" s="59" t="s">
        <v>97</v>
      </c>
      <c r="C21" s="202">
        <v>-4968579</v>
      </c>
      <c r="D21" s="80" t="s">
        <v>0</v>
      </c>
      <c r="E21" s="71"/>
      <c r="F21" s="72"/>
      <c r="G21" s="1"/>
      <c r="H21" s="130"/>
    </row>
    <row r="22" spans="1:15" ht="14.1" customHeight="1" outlineLevel="1" x14ac:dyDescent="0.2">
      <c r="A22" s="1"/>
      <c r="B22" s="59" t="s">
        <v>98</v>
      </c>
      <c r="C22" s="202">
        <v>0</v>
      </c>
      <c r="D22" s="80" t="s">
        <v>0</v>
      </c>
      <c r="E22" s="71"/>
      <c r="F22" s="72"/>
      <c r="G22" s="1"/>
      <c r="H22" s="130"/>
    </row>
    <row r="23" spans="1:15" outlineLevel="1" x14ac:dyDescent="0.2">
      <c r="A23" s="1"/>
      <c r="B23" s="59" t="s">
        <v>99</v>
      </c>
      <c r="C23" s="202">
        <v>0</v>
      </c>
      <c r="D23" s="80" t="s">
        <v>0</v>
      </c>
      <c r="E23" s="71"/>
      <c r="F23" s="72"/>
      <c r="G23" s="1"/>
      <c r="H23" s="130"/>
    </row>
    <row r="24" spans="1:15" ht="14.1" customHeight="1" outlineLevel="1" x14ac:dyDescent="0.2">
      <c r="A24" s="1"/>
      <c r="B24" s="59" t="s">
        <v>100</v>
      </c>
      <c r="C24" s="202">
        <v>0</v>
      </c>
      <c r="D24" s="80" t="s">
        <v>0</v>
      </c>
      <c r="E24" s="71"/>
      <c r="F24" s="72"/>
      <c r="G24" s="1"/>
      <c r="H24" s="130"/>
    </row>
    <row r="25" spans="1:15" ht="14.1" customHeight="1" outlineLevel="1" x14ac:dyDescent="0.2">
      <c r="A25" s="1"/>
      <c r="B25" s="59" t="s">
        <v>101</v>
      </c>
      <c r="C25" s="202">
        <v>-18317</v>
      </c>
      <c r="D25" s="80" t="s">
        <v>0</v>
      </c>
      <c r="E25" s="127"/>
      <c r="F25" s="197"/>
      <c r="G25" s="1"/>
      <c r="H25" s="130"/>
    </row>
    <row r="26" spans="1:15" x14ac:dyDescent="0.2">
      <c r="A26" s="1"/>
      <c r="B26" s="64" t="s">
        <v>23</v>
      </c>
      <c r="C26" s="7">
        <f>SUM(C19:C25)</f>
        <v>-34219435</v>
      </c>
      <c r="D26" s="75" t="s">
        <v>0</v>
      </c>
      <c r="E26" s="71"/>
      <c r="F26" s="72"/>
      <c r="G26" s="1"/>
      <c r="H26" s="130"/>
    </row>
    <row r="27" spans="1:15" x14ac:dyDescent="0.2">
      <c r="A27" s="1"/>
      <c r="B27" s="60" t="s">
        <v>24</v>
      </c>
      <c r="C27" s="7">
        <f>C13+C17+C18+C26</f>
        <v>-1513885</v>
      </c>
      <c r="D27" s="75" t="s">
        <v>0</v>
      </c>
      <c r="E27" s="10">
        <f>IF(C27&lt;0,0,-C27)</f>
        <v>0</v>
      </c>
      <c r="F27" s="109" t="s">
        <v>62</v>
      </c>
      <c r="G27" s="1"/>
      <c r="H27" s="130"/>
    </row>
    <row r="28" spans="1:15" x14ac:dyDescent="0.2">
      <c r="A28" s="1"/>
      <c r="B28" s="58" t="s">
        <v>25</v>
      </c>
      <c r="C28" s="14"/>
      <c r="D28" s="77"/>
      <c r="E28" s="78"/>
      <c r="F28" s="79"/>
      <c r="G28" s="1"/>
      <c r="H28" s="130"/>
    </row>
    <row r="29" spans="1:15" ht="14.1" customHeight="1" x14ac:dyDescent="0.2">
      <c r="A29" s="1"/>
      <c r="B29" s="61" t="s">
        <v>26</v>
      </c>
      <c r="C29" s="7">
        <v>0</v>
      </c>
      <c r="D29" s="75" t="s">
        <v>0</v>
      </c>
      <c r="E29" s="10">
        <f>-C29</f>
        <v>0</v>
      </c>
      <c r="F29" s="109" t="s">
        <v>62</v>
      </c>
      <c r="G29" s="1"/>
      <c r="H29" s="130"/>
      <c r="M29" s="133"/>
      <c r="N29" s="133"/>
      <c r="O29" s="133"/>
    </row>
    <row r="30" spans="1:15" ht="14.1" customHeight="1" x14ac:dyDescent="0.2">
      <c r="A30" s="1"/>
      <c r="B30" s="58" t="s">
        <v>167</v>
      </c>
      <c r="C30" s="14"/>
      <c r="D30" s="77"/>
      <c r="E30" s="78"/>
      <c r="F30" s="79"/>
      <c r="G30" s="1"/>
      <c r="H30" s="130"/>
      <c r="M30" s="134"/>
      <c r="N30" s="135"/>
      <c r="O30" s="136"/>
    </row>
    <row r="31" spans="1:15" ht="14.1" customHeight="1" x14ac:dyDescent="0.2">
      <c r="A31" s="1"/>
      <c r="B31" s="61" t="s">
        <v>167</v>
      </c>
      <c r="C31" s="203">
        <v>0</v>
      </c>
      <c r="D31" s="75" t="s">
        <v>0</v>
      </c>
      <c r="E31" s="10">
        <f>-C31</f>
        <v>0</v>
      </c>
      <c r="F31" s="109" t="s">
        <v>62</v>
      </c>
      <c r="G31" s="1"/>
      <c r="H31" s="130"/>
      <c r="M31" s="133"/>
      <c r="N31" s="133"/>
      <c r="O31" s="133"/>
    </row>
    <row r="32" spans="1:15" ht="14.1" customHeight="1" x14ac:dyDescent="0.2">
      <c r="A32" s="1"/>
      <c r="B32" s="58" t="s">
        <v>27</v>
      </c>
      <c r="C32" s="14"/>
      <c r="D32" s="77"/>
      <c r="E32" s="78"/>
      <c r="F32" s="79"/>
      <c r="G32" s="1"/>
      <c r="H32" s="130"/>
      <c r="N32" s="133"/>
      <c r="O32" s="133"/>
    </row>
    <row r="33" spans="1:8" ht="27" customHeight="1" x14ac:dyDescent="0.2">
      <c r="A33" s="1"/>
      <c r="B33" s="115" t="s">
        <v>28</v>
      </c>
      <c r="C33" s="202">
        <v>43444157</v>
      </c>
      <c r="D33" s="80" t="s">
        <v>0</v>
      </c>
      <c r="E33" s="71"/>
      <c r="F33" s="72"/>
      <c r="G33" s="1"/>
      <c r="H33" s="130"/>
    </row>
    <row r="34" spans="1:8" ht="14.1" customHeight="1" x14ac:dyDescent="0.2">
      <c r="A34" s="1"/>
      <c r="B34" s="198" t="s">
        <v>85</v>
      </c>
      <c r="C34" s="202">
        <v>0</v>
      </c>
      <c r="D34" s="80" t="s">
        <v>0</v>
      </c>
      <c r="E34" s="71"/>
      <c r="F34" s="72"/>
      <c r="G34" s="1"/>
      <c r="H34" s="130"/>
    </row>
    <row r="35" spans="1:8" ht="25.5" x14ac:dyDescent="0.2">
      <c r="A35" s="1"/>
      <c r="B35" s="59" t="s">
        <v>29</v>
      </c>
      <c r="C35" s="202">
        <v>0</v>
      </c>
      <c r="D35" s="80" t="s">
        <v>0</v>
      </c>
      <c r="E35" s="71"/>
      <c r="F35" s="72"/>
      <c r="G35" s="1"/>
      <c r="H35" s="130"/>
    </row>
    <row r="36" spans="1:8" ht="14.1" customHeight="1" x14ac:dyDescent="0.2">
      <c r="A36" s="1"/>
      <c r="B36" s="60" t="s">
        <v>30</v>
      </c>
      <c r="C36" s="11">
        <f>SUM(C33:C35)</f>
        <v>43444157</v>
      </c>
      <c r="D36" s="75" t="s">
        <v>0</v>
      </c>
      <c r="E36" s="10">
        <f>-C36</f>
        <v>-43444157</v>
      </c>
      <c r="F36" s="109" t="s">
        <v>62</v>
      </c>
      <c r="G36" s="1"/>
      <c r="H36" s="130"/>
    </row>
    <row r="37" spans="1:8" ht="14.1" customHeight="1" x14ac:dyDescent="0.2">
      <c r="A37" s="1"/>
      <c r="B37" s="23" t="s">
        <v>89</v>
      </c>
      <c r="C37" s="95"/>
      <c r="D37" s="77"/>
      <c r="E37" s="20">
        <f>E7+E27+E29+E31+E36</f>
        <v>-4146622.8694849983</v>
      </c>
      <c r="F37" s="102" t="s">
        <v>62</v>
      </c>
      <c r="G37" s="1"/>
      <c r="H37" s="130"/>
    </row>
    <row r="38" spans="1:8" ht="14.1" customHeight="1" x14ac:dyDescent="0.2">
      <c r="A38" s="1"/>
      <c r="B38" s="1"/>
      <c r="C38" s="124"/>
      <c r="D38" s="125"/>
      <c r="E38" s="126"/>
      <c r="F38" s="125"/>
      <c r="G38" s="1"/>
      <c r="H38" s="130"/>
    </row>
    <row r="39" spans="1:8" ht="14.1" customHeight="1" x14ac:dyDescent="0.2">
      <c r="A39" s="1"/>
      <c r="B39" s="1"/>
      <c r="C39" s="124"/>
      <c r="D39" s="125"/>
      <c r="E39" s="126"/>
      <c r="F39" s="125"/>
      <c r="G39" s="1"/>
      <c r="H39" s="130"/>
    </row>
    <row r="40" spans="1:8" ht="13.5" customHeight="1" x14ac:dyDescent="0.2">
      <c r="A40" s="1"/>
      <c r="B40" s="1"/>
      <c r="C40" s="124"/>
      <c r="D40" s="125"/>
      <c r="E40" s="126"/>
      <c r="F40" s="125"/>
      <c r="G40" s="1"/>
      <c r="H40" s="130"/>
    </row>
    <row r="41" spans="1:8" x14ac:dyDescent="0.2">
      <c r="A41" s="1"/>
      <c r="B41" s="1"/>
      <c r="C41" s="124"/>
      <c r="D41" s="125"/>
      <c r="E41" s="126"/>
      <c r="F41" s="125"/>
      <c r="G41" s="1"/>
      <c r="H41" s="130"/>
    </row>
    <row r="42" spans="1:8" x14ac:dyDescent="0.2">
      <c r="A42" s="1"/>
      <c r="B42" s="138"/>
      <c r="C42" s="124"/>
      <c r="D42" s="125"/>
      <c r="E42" s="126"/>
      <c r="F42" s="125"/>
      <c r="G42" s="1"/>
      <c r="H42" s="130"/>
    </row>
    <row r="43" spans="1:8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hidden="1" x14ac:dyDescent="0.2">
      <c r="A44" s="130"/>
      <c r="B44" s="130"/>
      <c r="C44" s="139"/>
      <c r="D44" s="140"/>
      <c r="E44" s="141"/>
      <c r="F44" s="140"/>
      <c r="G44" s="130"/>
      <c r="H44" s="130"/>
    </row>
    <row r="45" spans="1:8" hidden="1" x14ac:dyDescent="0.2">
      <c r="A45" s="130"/>
      <c r="B45" s="130"/>
      <c r="C45" s="139"/>
      <c r="D45" s="140"/>
      <c r="E45" s="141"/>
      <c r="F45" s="140"/>
      <c r="G45" s="130"/>
      <c r="H45" s="130"/>
    </row>
    <row r="46" spans="1:8" x14ac:dyDescent="0.2">
      <c r="A46" s="1"/>
      <c r="B46" s="138"/>
      <c r="C46" s="124"/>
      <c r="D46" s="125"/>
      <c r="E46" s="126"/>
      <c r="F46" s="125"/>
      <c r="G46" s="1"/>
    </row>
    <row r="47" spans="1:8" ht="12.95" hidden="1" customHeight="1" x14ac:dyDescent="0.2"/>
    <row r="48" spans="1:8" ht="12.95" hidden="1" customHeight="1" x14ac:dyDescent="0.2">
      <c r="C48" s="127"/>
      <c r="D48" s="127"/>
      <c r="E48" s="127"/>
      <c r="F48" s="127"/>
    </row>
    <row r="49" s="127" customFormat="1" hidden="1" x14ac:dyDescent="0.2"/>
    <row r="50" s="127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59.5703125" style="145" customWidth="1"/>
    <col min="3" max="3" width="15.5703125" style="145" customWidth="1"/>
    <col min="4" max="4" width="4.140625" style="145" customWidth="1"/>
    <col min="5" max="5" width="15.5703125" style="145" customWidth="1"/>
    <col min="6" max="6" width="4.140625" style="145" customWidth="1"/>
    <col min="7" max="7" width="15.5703125" style="145" customWidth="1"/>
    <col min="8" max="8" width="4.140625" style="145" customWidth="1"/>
    <col min="9" max="9" width="15.5703125" style="145" customWidth="1"/>
    <col min="10" max="10" width="4.140625" style="145" customWidth="1"/>
    <col min="11" max="11" width="15.5703125" style="145" customWidth="1"/>
    <col min="12" max="12" width="4.140625" style="145" customWidth="1"/>
    <col min="13" max="13" width="15.5703125" style="145" customWidth="1"/>
    <col min="14" max="14" width="12.7109375" style="145" hidden="1" customWidth="1"/>
    <col min="15" max="15" width="2.7109375" style="145" hidden="1" customWidth="1"/>
    <col min="16" max="16" width="9.140625" style="145" hidden="1" customWidth="1"/>
    <col min="17" max="17" width="4.140625" style="145" hidden="1" customWidth="1"/>
    <col min="18" max="18" width="8.7109375" style="145" hidden="1" customWidth="1"/>
    <col min="19" max="19" width="3.85546875" style="145" hidden="1" customWidth="1"/>
    <col min="20" max="20" width="9.5703125" style="145" hidden="1" customWidth="1"/>
    <col min="21" max="21" width="3.28515625" style="145" hidden="1" customWidth="1"/>
    <col min="22" max="22" width="8.7109375" style="145" hidden="1" customWidth="1"/>
    <col min="23" max="23" width="3.85546875" style="145" hidden="1" customWidth="1"/>
    <col min="24" max="24" width="9.5703125" style="145" hidden="1" customWidth="1"/>
    <col min="25" max="25" width="3.28515625" style="145" hidden="1" customWidth="1"/>
    <col min="26" max="16384" width="0" style="145" hidden="1"/>
  </cols>
  <sheetData>
    <row r="1" spans="1:13" x14ac:dyDescent="0.25">
      <c r="A1" s="217" t="str">
        <f>'1. Forside'!A1</f>
        <v>Allerød Spildevand AS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x14ac:dyDescent="0.25">
      <c r="A2" s="217" t="str">
        <f>'1. Forside'!A2</f>
        <v>S002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ht="20.25" x14ac:dyDescent="0.25">
      <c r="A4" s="25"/>
      <c r="B4" s="262" t="s">
        <v>162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04"/>
    </row>
    <row r="5" spans="1:13" x14ac:dyDescent="0.25">
      <c r="A5" s="25"/>
      <c r="B5" s="1"/>
      <c r="C5" s="1"/>
      <c r="D5" s="1"/>
      <c r="E5" s="1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199"/>
      <c r="C6" s="199">
        <v>2012</v>
      </c>
      <c r="D6" s="90"/>
      <c r="E6" s="199">
        <v>2013</v>
      </c>
      <c r="F6" s="199"/>
      <c r="G6" s="199">
        <v>2014</v>
      </c>
      <c r="H6" s="199"/>
      <c r="I6" s="199">
        <v>2015</v>
      </c>
      <c r="J6" s="199"/>
      <c r="K6" s="199">
        <v>2016</v>
      </c>
      <c r="L6" s="199"/>
      <c r="M6" s="25"/>
    </row>
    <row r="7" spans="1:13" x14ac:dyDescent="0.25">
      <c r="A7" s="25"/>
      <c r="B7" s="56" t="s">
        <v>45</v>
      </c>
      <c r="C7" s="57">
        <v>0</v>
      </c>
      <c r="D7" s="218" t="s">
        <v>0</v>
      </c>
      <c r="E7" s="219">
        <v>0</v>
      </c>
      <c r="F7" s="218" t="s">
        <v>0</v>
      </c>
      <c r="G7" s="219">
        <v>4092038</v>
      </c>
      <c r="H7" s="218" t="s">
        <v>0</v>
      </c>
      <c r="I7" s="219"/>
      <c r="J7" s="218" t="s">
        <v>0</v>
      </c>
      <c r="K7" s="219"/>
      <c r="L7" s="218" t="s">
        <v>0</v>
      </c>
      <c r="M7" s="25"/>
    </row>
    <row r="8" spans="1:13" x14ac:dyDescent="0.25">
      <c r="A8" s="25"/>
      <c r="B8" s="56" t="s">
        <v>71</v>
      </c>
      <c r="C8" s="220">
        <v>0</v>
      </c>
      <c r="D8" s="218" t="s">
        <v>0</v>
      </c>
      <c r="E8" s="220">
        <v>0</v>
      </c>
      <c r="F8" s="218" t="s">
        <v>0</v>
      </c>
      <c r="G8" s="220">
        <v>4092038</v>
      </c>
      <c r="H8" s="218" t="s">
        <v>0</v>
      </c>
      <c r="I8" s="219"/>
      <c r="J8" s="218" t="s">
        <v>0</v>
      </c>
      <c r="K8" s="219"/>
      <c r="L8" s="218" t="s">
        <v>0</v>
      </c>
      <c r="M8" s="25"/>
    </row>
    <row r="9" spans="1:13" x14ac:dyDescent="0.25">
      <c r="A9" s="25"/>
      <c r="B9" s="56" t="s">
        <v>70</v>
      </c>
      <c r="C9" s="220">
        <v>0</v>
      </c>
      <c r="D9" s="218" t="s">
        <v>0</v>
      </c>
      <c r="E9" s="220">
        <v>0</v>
      </c>
      <c r="F9" s="218" t="s">
        <v>0</v>
      </c>
      <c r="G9" s="220">
        <v>0</v>
      </c>
      <c r="H9" s="218" t="s">
        <v>0</v>
      </c>
      <c r="I9" s="219"/>
      <c r="J9" s="218" t="s">
        <v>0</v>
      </c>
      <c r="K9" s="219"/>
      <c r="L9" s="218" t="s">
        <v>0</v>
      </c>
      <c r="M9" s="25"/>
    </row>
    <row r="10" spans="1:13" x14ac:dyDescent="0.25">
      <c r="A10" s="25"/>
      <c r="B10" s="200" t="s">
        <v>53</v>
      </c>
      <c r="C10" s="57">
        <v>0</v>
      </c>
      <c r="D10" s="218" t="s">
        <v>0</v>
      </c>
      <c r="E10" s="57">
        <v>0</v>
      </c>
      <c r="F10" s="218" t="s">
        <v>0</v>
      </c>
      <c r="G10" s="57">
        <v>0</v>
      </c>
      <c r="H10" s="218" t="s">
        <v>0</v>
      </c>
      <c r="I10" s="57"/>
      <c r="J10" s="218" t="s">
        <v>0</v>
      </c>
      <c r="K10" s="221">
        <f>IF(C11&gt;SUM(E8:I9),C11-SUM(E8:I9),0)*-1</f>
        <v>0</v>
      </c>
      <c r="L10" s="218" t="s">
        <v>0</v>
      </c>
      <c r="M10" s="25"/>
    </row>
    <row r="11" spans="1:13" x14ac:dyDescent="0.25">
      <c r="A11" s="25"/>
      <c r="B11" s="27" t="s">
        <v>44</v>
      </c>
      <c r="C11" s="54">
        <f>C7-C8-C9</f>
        <v>0</v>
      </c>
      <c r="D11" s="222" t="s">
        <v>0</v>
      </c>
      <c r="E11" s="54">
        <f>C11+E7-E8-E9</f>
        <v>0</v>
      </c>
      <c r="F11" s="222" t="s">
        <v>0</v>
      </c>
      <c r="G11" s="54">
        <f>E11+G7-G8-G9</f>
        <v>0</v>
      </c>
      <c r="H11" s="222" t="s">
        <v>0</v>
      </c>
      <c r="I11" s="54">
        <f>G11+I7-I8-I9</f>
        <v>0</v>
      </c>
      <c r="J11" s="222" t="s">
        <v>0</v>
      </c>
      <c r="K11" s="54">
        <f>K7-K8-K9+K10+I11</f>
        <v>0</v>
      </c>
      <c r="L11" s="222" t="s">
        <v>0</v>
      </c>
      <c r="M11" s="25"/>
    </row>
    <row r="12" spans="1:13" x14ac:dyDescent="0.25">
      <c r="A12" s="25"/>
      <c r="B12" s="1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27" customWidth="1"/>
    <col min="2" max="2" width="68.85546875" style="127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7" customWidth="1"/>
    <col min="8" max="9" width="9.140625" style="127" hidden="1" customWidth="1"/>
    <col min="10" max="10" width="0" style="127" hidden="1" customWidth="1"/>
    <col min="11" max="12" width="9.140625" style="127" hidden="1" customWidth="1"/>
    <col min="13" max="13" width="9.42578125" style="127" hidden="1" customWidth="1"/>
    <col min="14" max="14" width="7.85546875" style="127" hidden="1" customWidth="1"/>
    <col min="15" max="15" width="8.140625" style="127" hidden="1" customWidth="1"/>
    <col min="16" max="18" width="0" style="127" hidden="1" customWidth="1"/>
    <col min="19" max="16384" width="9.140625" style="127" hidden="1"/>
  </cols>
  <sheetData>
    <row r="1" spans="1:18" ht="15" customHeight="1" x14ac:dyDescent="0.2">
      <c r="A1" s="1" t="str">
        <f>'1. Forside'!A1</f>
        <v>Allerød Spildevand AS</v>
      </c>
      <c r="B1" s="1"/>
      <c r="C1" s="124"/>
      <c r="D1" s="125"/>
      <c r="E1" s="126"/>
      <c r="F1" s="125"/>
      <c r="G1" s="1"/>
    </row>
    <row r="2" spans="1:18" x14ac:dyDescent="0.2">
      <c r="A2" s="1" t="str">
        <f>'1. Forside'!A2</f>
        <v>S002</v>
      </c>
      <c r="B2" s="1"/>
      <c r="C2" s="124"/>
      <c r="D2" s="125"/>
      <c r="E2" s="126"/>
      <c r="F2" s="125"/>
      <c r="G2" s="1"/>
    </row>
    <row r="3" spans="1:18" ht="12.95" x14ac:dyDescent="0.2">
      <c r="A3" s="1"/>
      <c r="B3" s="1"/>
      <c r="C3" s="124"/>
      <c r="D3" s="125"/>
      <c r="E3" s="126"/>
      <c r="F3" s="125"/>
      <c r="G3" s="1"/>
    </row>
    <row r="4" spans="1:18" ht="30" customHeight="1" x14ac:dyDescent="0.2">
      <c r="A4" s="1"/>
      <c r="B4" s="262" t="s">
        <v>102</v>
      </c>
      <c r="C4" s="262"/>
      <c r="D4" s="262"/>
      <c r="E4" s="262"/>
      <c r="F4" s="262"/>
      <c r="G4" s="1"/>
      <c r="H4" s="128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ht="12.95" x14ac:dyDescent="0.2">
      <c r="A5" s="1"/>
      <c r="B5" s="1"/>
      <c r="C5" s="124"/>
      <c r="D5" s="125"/>
      <c r="E5" s="126"/>
      <c r="F5" s="125"/>
      <c r="G5" s="1"/>
      <c r="H5" s="128"/>
      <c r="I5" s="129"/>
      <c r="J5" s="129"/>
      <c r="K5" s="129"/>
      <c r="L5" s="129"/>
      <c r="M5" s="129"/>
      <c r="N5" s="129"/>
      <c r="O5" s="129"/>
      <c r="P5" s="129"/>
      <c r="Q5" s="129"/>
      <c r="R5" s="129"/>
    </row>
    <row r="6" spans="1:18" ht="14.1" customHeight="1" x14ac:dyDescent="0.2">
      <c r="A6" s="1"/>
      <c r="B6" s="2" t="s">
        <v>2</v>
      </c>
      <c r="C6" s="17"/>
      <c r="D6" s="65"/>
      <c r="E6" s="66"/>
      <c r="F6" s="67"/>
      <c r="G6" s="1"/>
      <c r="H6" s="130"/>
    </row>
    <row r="7" spans="1:18" ht="14.1" customHeight="1" x14ac:dyDescent="0.2">
      <c r="A7" s="1"/>
      <c r="B7" s="4" t="s">
        <v>104</v>
      </c>
      <c r="C7" s="13">
        <f>IF('3. Driftsomkostninger'!C14=0,'3. Driftsomkostninger'!C18,'3. Driftsomkostninger'!C18+'3. Driftsomkostninger'!C13)</f>
        <v>15418570.606845148</v>
      </c>
      <c r="D7" s="68" t="s">
        <v>0</v>
      </c>
      <c r="E7" s="69"/>
      <c r="F7" s="70"/>
      <c r="G7" s="1"/>
      <c r="H7" s="130"/>
    </row>
    <row r="8" spans="1:18" ht="14.1" customHeight="1" x14ac:dyDescent="0.2">
      <c r="A8" s="1"/>
      <c r="B8" s="4" t="s">
        <v>3</v>
      </c>
      <c r="C8" s="13">
        <f>-'3. Driftsomkostninger'!C14</f>
        <v>0</v>
      </c>
      <c r="D8" s="68" t="s">
        <v>0</v>
      </c>
      <c r="E8" s="71"/>
      <c r="F8" s="72"/>
      <c r="G8" s="1"/>
      <c r="H8" s="130"/>
    </row>
    <row r="9" spans="1:18" ht="14.1" customHeight="1" x14ac:dyDescent="0.2">
      <c r="A9" s="1"/>
      <c r="B9" s="4" t="s">
        <v>105</v>
      </c>
      <c r="C9" s="13">
        <f>'3. Driftsomkostninger'!C20</f>
        <v>-58590.568306011563</v>
      </c>
      <c r="D9" s="68" t="s">
        <v>0</v>
      </c>
      <c r="E9" s="71"/>
      <c r="F9" s="72"/>
      <c r="G9" s="1"/>
      <c r="H9" s="130"/>
    </row>
    <row r="10" spans="1:18" ht="14.1" customHeight="1" x14ac:dyDescent="0.2">
      <c r="A10" s="1"/>
      <c r="B10" s="4" t="s">
        <v>17</v>
      </c>
      <c r="C10" s="13">
        <f>'4. Benchmarking'!C9</f>
        <v>0</v>
      </c>
      <c r="D10" s="68" t="s">
        <v>0</v>
      </c>
      <c r="E10" s="71"/>
      <c r="F10" s="72"/>
      <c r="G10" s="1"/>
      <c r="H10" s="130"/>
    </row>
    <row r="11" spans="1:18" ht="14.1" customHeight="1" x14ac:dyDescent="0.2">
      <c r="A11" s="1"/>
      <c r="B11" s="4" t="s">
        <v>5</v>
      </c>
      <c r="C11" s="13">
        <f>-'4. Benchmarking'!C15</f>
        <v>0</v>
      </c>
      <c r="D11" s="68" t="s">
        <v>0</v>
      </c>
      <c r="E11" s="71"/>
      <c r="F11" s="72"/>
      <c r="G11" s="1"/>
      <c r="H11" s="130"/>
    </row>
    <row r="12" spans="1:18" ht="14.1" customHeight="1" x14ac:dyDescent="0.2">
      <c r="A12" s="1"/>
      <c r="B12" s="4" t="s">
        <v>6</v>
      </c>
      <c r="C12" s="13">
        <f>-'4. Benchmarking'!C20</f>
        <v>-553527</v>
      </c>
      <c r="D12" s="68" t="s">
        <v>0</v>
      </c>
      <c r="E12" s="73"/>
      <c r="F12" s="74"/>
      <c r="G12" s="1"/>
      <c r="H12" s="130"/>
    </row>
    <row r="13" spans="1:18" ht="14.1" customHeight="1" x14ac:dyDescent="0.2">
      <c r="A13" s="1"/>
      <c r="B13" s="3" t="s">
        <v>7</v>
      </c>
      <c r="C13" s="7">
        <f>SUM(C7:C12)</f>
        <v>14806453.038539136</v>
      </c>
      <c r="D13" s="75" t="s">
        <v>0</v>
      </c>
      <c r="E13" s="6">
        <f>C13</f>
        <v>14806453.038539136</v>
      </c>
      <c r="F13" s="76" t="s">
        <v>62</v>
      </c>
      <c r="G13" s="1"/>
      <c r="H13" s="130"/>
    </row>
    <row r="14" spans="1:18" ht="14.1" customHeight="1" x14ac:dyDescent="0.2">
      <c r="A14" s="1"/>
      <c r="B14" s="2" t="s">
        <v>8</v>
      </c>
      <c r="C14" s="14"/>
      <c r="D14" s="77"/>
      <c r="E14" s="78"/>
      <c r="F14" s="79"/>
      <c r="G14" s="1"/>
      <c r="H14" s="130"/>
    </row>
    <row r="15" spans="1:18" ht="14.1" customHeight="1" x14ac:dyDescent="0.2">
      <c r="A15" s="1"/>
      <c r="B15" s="4" t="s">
        <v>9</v>
      </c>
      <c r="C15" s="13">
        <f>'5. Historiske investeringer'!C9</f>
        <v>20009748.471617207</v>
      </c>
      <c r="D15" s="80" t="s">
        <v>0</v>
      </c>
      <c r="E15" s="81"/>
      <c r="F15" s="82"/>
      <c r="G15" s="1"/>
      <c r="H15" s="130"/>
    </row>
    <row r="16" spans="1:18" ht="14.1" customHeight="1" x14ac:dyDescent="0.2">
      <c r="A16" s="1"/>
      <c r="B16" s="4" t="s">
        <v>251</v>
      </c>
      <c r="C16" s="13">
        <f>'6. Gennemførte investeringer'!F44</f>
        <v>4086093.6933333338</v>
      </c>
      <c r="D16" s="80" t="s">
        <v>0</v>
      </c>
      <c r="E16" s="83"/>
      <c r="F16" s="84"/>
      <c r="G16" s="1"/>
      <c r="H16" s="130"/>
      <c r="O16" s="130"/>
    </row>
    <row r="17" spans="1:15" ht="14.1" customHeight="1" x14ac:dyDescent="0.2">
      <c r="A17" s="1"/>
      <c r="B17" s="4" t="s">
        <v>106</v>
      </c>
      <c r="C17" s="13">
        <f>'7. Korrektion investeringer'!C10</f>
        <v>1007027.1499999998</v>
      </c>
      <c r="D17" s="80" t="s">
        <v>0</v>
      </c>
      <c r="E17" s="83"/>
      <c r="F17" s="84"/>
      <c r="G17" s="1"/>
      <c r="H17" s="130"/>
      <c r="O17" s="130"/>
    </row>
    <row r="18" spans="1:15" ht="14.1" customHeight="1" x14ac:dyDescent="0.2">
      <c r="A18" s="1"/>
      <c r="B18" s="4" t="s">
        <v>107</v>
      </c>
      <c r="C18" s="13">
        <f>'8. Planlagte investeringer'!F150</f>
        <v>1797102.3066666666</v>
      </c>
      <c r="D18" s="80" t="s">
        <v>0</v>
      </c>
      <c r="E18" s="83"/>
      <c r="F18" s="84"/>
      <c r="G18" s="1"/>
      <c r="H18" s="130"/>
      <c r="O18" s="130"/>
    </row>
    <row r="19" spans="1:15" ht="13.5" customHeight="1" x14ac:dyDescent="0.2">
      <c r="A19" s="1"/>
      <c r="B19" s="3" t="s">
        <v>20</v>
      </c>
      <c r="C19" s="9">
        <f>SUM(C15:C18)</f>
        <v>26899971.621617205</v>
      </c>
      <c r="D19" s="75" t="s">
        <v>0</v>
      </c>
      <c r="E19" s="8">
        <f>C19</f>
        <v>26899971.621617205</v>
      </c>
      <c r="F19" s="85" t="s">
        <v>62</v>
      </c>
      <c r="G19" s="1"/>
      <c r="H19" s="130"/>
    </row>
    <row r="20" spans="1:15" ht="14.1" customHeight="1" x14ac:dyDescent="0.2">
      <c r="A20" s="1"/>
      <c r="B20" s="2" t="s">
        <v>10</v>
      </c>
      <c r="C20" s="14"/>
      <c r="D20" s="77"/>
      <c r="E20" s="86"/>
      <c r="F20" s="87"/>
      <c r="G20" s="1"/>
      <c r="H20" s="130"/>
    </row>
    <row r="21" spans="1:15" ht="14.1" customHeight="1" x14ac:dyDescent="0.2">
      <c r="A21" s="1"/>
      <c r="B21" s="4" t="s">
        <v>139</v>
      </c>
      <c r="C21" s="13">
        <f>'9. 1-1 omkostninger'!C12</f>
        <v>4484000</v>
      </c>
      <c r="D21" s="68" t="s">
        <v>0</v>
      </c>
      <c r="E21" s="81"/>
      <c r="F21" s="82"/>
      <c r="G21" s="1"/>
      <c r="H21" s="130"/>
    </row>
    <row r="22" spans="1:15" ht="25.5" x14ac:dyDescent="0.2">
      <c r="A22" s="1"/>
      <c r="B22" s="4" t="s">
        <v>176</v>
      </c>
      <c r="C22" s="13">
        <f>'9. 1-1 omkostninger'!C18</f>
        <v>80400</v>
      </c>
      <c r="D22" s="68" t="s">
        <v>0</v>
      </c>
      <c r="E22" s="83"/>
      <c r="F22" s="84"/>
      <c r="G22" s="1"/>
      <c r="H22" s="130"/>
    </row>
    <row r="23" spans="1:15" ht="14.1" customHeight="1" x14ac:dyDescent="0.2">
      <c r="A23" s="1"/>
      <c r="B23" s="4" t="s">
        <v>108</v>
      </c>
      <c r="C23" s="13">
        <f>'9. 1-1 omkostninger'!C24</f>
        <v>5962835</v>
      </c>
      <c r="D23" s="68" t="s">
        <v>0</v>
      </c>
      <c r="E23" s="83"/>
      <c r="F23" s="84"/>
      <c r="G23" s="1"/>
      <c r="H23" s="130"/>
    </row>
    <row r="24" spans="1:15" ht="14.1" customHeight="1" x14ac:dyDescent="0.2">
      <c r="A24" s="1"/>
      <c r="B24" s="4" t="s">
        <v>145</v>
      </c>
      <c r="C24" s="13">
        <f>'10. Miljø- og servicemål'!C9</f>
        <v>36270</v>
      </c>
      <c r="D24" s="68" t="s">
        <v>0</v>
      </c>
      <c r="E24" s="83"/>
      <c r="F24" s="84"/>
      <c r="G24" s="1"/>
      <c r="H24" s="130"/>
    </row>
    <row r="25" spans="1:15" x14ac:dyDescent="0.2">
      <c r="A25" s="1"/>
      <c r="B25" s="4" t="s">
        <v>109</v>
      </c>
      <c r="C25" s="13">
        <f>'10. Miljø- og servicemål'!C15</f>
        <v>30193</v>
      </c>
      <c r="D25" s="68" t="s">
        <v>0</v>
      </c>
      <c r="E25" s="83"/>
      <c r="F25" s="84"/>
      <c r="G25" s="1"/>
      <c r="H25" s="130"/>
    </row>
    <row r="26" spans="1:15" ht="25.5" x14ac:dyDescent="0.2">
      <c r="A26" s="1"/>
      <c r="B26" s="4" t="s">
        <v>177</v>
      </c>
      <c r="C26" s="13">
        <f>'11. Klimatilpasning'!C9</f>
        <v>0</v>
      </c>
      <c r="D26" s="131" t="s">
        <v>0</v>
      </c>
      <c r="E26" s="83"/>
      <c r="F26" s="132"/>
      <c r="G26" s="1"/>
      <c r="H26" s="130"/>
    </row>
    <row r="27" spans="1:15" ht="25.5" x14ac:dyDescent="0.2">
      <c r="A27" s="1"/>
      <c r="B27" s="4" t="s">
        <v>178</v>
      </c>
      <c r="C27" s="13">
        <f>'11. Klimatilpasning'!C15</f>
        <v>0</v>
      </c>
      <c r="D27" s="131" t="s">
        <v>0</v>
      </c>
      <c r="E27" s="83"/>
      <c r="F27" s="132"/>
      <c r="G27" s="1"/>
      <c r="H27" s="130"/>
    </row>
    <row r="28" spans="1:15" ht="14.1" customHeight="1" x14ac:dyDescent="0.2">
      <c r="A28" s="1"/>
      <c r="B28" s="4" t="s">
        <v>179</v>
      </c>
      <c r="C28" s="13">
        <f>'12. Nettofinansielle poster'!C9</f>
        <v>1177434</v>
      </c>
      <c r="D28" s="68" t="s">
        <v>0</v>
      </c>
      <c r="E28" s="83"/>
      <c r="F28" s="84"/>
      <c r="G28" s="1"/>
      <c r="H28" s="130"/>
      <c r="M28" s="133"/>
      <c r="N28" s="133"/>
      <c r="O28" s="133"/>
    </row>
    <row r="29" spans="1:15" ht="14.1" customHeight="1" x14ac:dyDescent="0.2">
      <c r="A29" s="1"/>
      <c r="B29" s="4" t="s">
        <v>110</v>
      </c>
      <c r="C29" s="13">
        <f>'12. Nettofinansielle poster'!C15</f>
        <v>426590</v>
      </c>
      <c r="D29" s="68" t="s">
        <v>0</v>
      </c>
      <c r="E29" s="88"/>
      <c r="F29" s="89"/>
      <c r="G29" s="1"/>
      <c r="H29" s="130"/>
      <c r="M29" s="134"/>
      <c r="N29" s="135"/>
      <c r="O29" s="136"/>
    </row>
    <row r="30" spans="1:15" ht="14.1" customHeight="1" x14ac:dyDescent="0.2">
      <c r="A30" s="1"/>
      <c r="B30" s="3" t="s">
        <v>15</v>
      </c>
      <c r="C30" s="7">
        <f>SUM(C21:C29)</f>
        <v>12197722</v>
      </c>
      <c r="D30" s="75" t="s">
        <v>0</v>
      </c>
      <c r="E30" s="6">
        <f>C30</f>
        <v>12197722</v>
      </c>
      <c r="F30" s="76" t="s">
        <v>62</v>
      </c>
      <c r="G30" s="1"/>
      <c r="H30" s="130"/>
      <c r="M30" s="133"/>
      <c r="N30" s="133"/>
      <c r="O30" s="133"/>
    </row>
    <row r="31" spans="1:15" ht="14.1" customHeight="1" x14ac:dyDescent="0.2">
      <c r="A31" s="1"/>
      <c r="B31" s="2" t="s">
        <v>42</v>
      </c>
      <c r="C31" s="15"/>
      <c r="D31" s="90"/>
      <c r="E31" s="91"/>
      <c r="F31" s="92"/>
      <c r="G31" s="1"/>
      <c r="H31" s="130"/>
      <c r="N31" s="133"/>
      <c r="O31" s="133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5" t="s">
        <v>0</v>
      </c>
      <c r="E32" s="10">
        <f>C32</f>
        <v>0</v>
      </c>
      <c r="F32" s="76" t="s">
        <v>62</v>
      </c>
      <c r="G32" s="1"/>
      <c r="H32" s="130"/>
    </row>
    <row r="33" spans="1:8" ht="14.1" customHeight="1" x14ac:dyDescent="0.2">
      <c r="A33" s="1"/>
      <c r="B33" s="5" t="s">
        <v>11</v>
      </c>
      <c r="C33" s="16"/>
      <c r="D33" s="93"/>
      <c r="E33" s="78"/>
      <c r="F33" s="94"/>
      <c r="G33" s="1"/>
      <c r="H33" s="130"/>
    </row>
    <row r="34" spans="1:8" ht="14.1" customHeight="1" x14ac:dyDescent="0.2">
      <c r="A34" s="1"/>
      <c r="B34" s="3" t="s">
        <v>181</v>
      </c>
      <c r="C34" s="9">
        <f>'14. Kontrol med indtægtsrammen'!E37</f>
        <v>-4146622.8694849983</v>
      </c>
      <c r="D34" s="75" t="s">
        <v>0</v>
      </c>
      <c r="E34" s="12">
        <f>C34</f>
        <v>-4146622.8694849983</v>
      </c>
      <c r="F34" s="76" t="s">
        <v>62</v>
      </c>
      <c r="G34" s="1"/>
      <c r="H34" s="130"/>
    </row>
    <row r="35" spans="1:8" ht="14.1" customHeight="1" x14ac:dyDescent="0.2">
      <c r="A35" s="1"/>
      <c r="B35" s="2" t="s">
        <v>12</v>
      </c>
      <c r="C35" s="95"/>
      <c r="D35" s="77"/>
      <c r="E35" s="78"/>
      <c r="F35" s="79"/>
      <c r="G35" s="1"/>
      <c r="H35" s="130"/>
    </row>
    <row r="36" spans="1:8" ht="14.1" customHeight="1" x14ac:dyDescent="0.2">
      <c r="A36" s="1"/>
      <c r="B36" s="108" t="s">
        <v>111</v>
      </c>
      <c r="C36" s="11"/>
      <c r="D36" s="96"/>
      <c r="E36" s="10">
        <f>E13+E19+E30+E32+E34</f>
        <v>49757523.790671341</v>
      </c>
      <c r="F36" s="76" t="s">
        <v>62</v>
      </c>
      <c r="G36" s="1"/>
      <c r="H36" s="130"/>
    </row>
    <row r="37" spans="1:8" ht="14.1" customHeight="1" x14ac:dyDescent="0.2">
      <c r="A37" s="1"/>
      <c r="B37" s="107" t="s">
        <v>112</v>
      </c>
      <c r="C37" s="97"/>
      <c r="D37" s="98"/>
      <c r="E37" s="137">
        <v>1109234</v>
      </c>
      <c r="F37" s="99" t="s">
        <v>63</v>
      </c>
      <c r="G37" s="1"/>
      <c r="H37" s="130"/>
    </row>
    <row r="38" spans="1:8" ht="14.1" customHeight="1" x14ac:dyDescent="0.2">
      <c r="A38" s="1"/>
      <c r="B38" s="2" t="s">
        <v>113</v>
      </c>
      <c r="C38" s="100"/>
      <c r="D38" s="101"/>
      <c r="E38" s="63">
        <f>E36/E37</f>
        <v>44.857553762931303</v>
      </c>
      <c r="F38" s="102" t="s">
        <v>64</v>
      </c>
      <c r="G38" s="1"/>
      <c r="H38" s="130"/>
    </row>
    <row r="39" spans="1:8" x14ac:dyDescent="0.2">
      <c r="A39" s="1"/>
      <c r="B39" s="1"/>
      <c r="C39" s="124"/>
      <c r="D39" s="125"/>
      <c r="E39" s="126"/>
      <c r="F39" s="125"/>
      <c r="G39" s="1"/>
      <c r="H39" s="130"/>
    </row>
    <row r="40" spans="1:8" x14ac:dyDescent="0.2">
      <c r="A40" s="1"/>
      <c r="B40" s="138"/>
      <c r="C40" s="124"/>
      <c r="D40" s="125"/>
      <c r="E40" s="126"/>
      <c r="F40" s="125"/>
      <c r="G40" s="1"/>
      <c r="H40" s="130"/>
    </row>
    <row r="41" spans="1:8" ht="12.95" hidden="1" x14ac:dyDescent="0.2">
      <c r="A41" s="130"/>
      <c r="B41" s="130"/>
      <c r="C41" s="139"/>
      <c r="D41" s="140"/>
      <c r="E41" s="141"/>
      <c r="F41" s="140"/>
      <c r="G41" s="130"/>
      <c r="H41" s="130"/>
    </row>
    <row r="42" spans="1:8" ht="12.95" hidden="1" x14ac:dyDescent="0.2">
      <c r="A42" s="130"/>
      <c r="B42" s="130"/>
      <c r="C42" s="139"/>
      <c r="D42" s="140"/>
      <c r="E42" s="141"/>
      <c r="F42" s="140"/>
      <c r="G42" s="130"/>
      <c r="H42" s="130"/>
    </row>
    <row r="43" spans="1:8" ht="12.95" hidden="1" x14ac:dyDescent="0.2">
      <c r="A43" s="130"/>
      <c r="B43" s="130"/>
      <c r="C43" s="139"/>
      <c r="D43" s="140"/>
      <c r="E43" s="141"/>
      <c r="F43" s="140"/>
      <c r="G43" s="130"/>
      <c r="H43" s="130"/>
    </row>
    <row r="44" spans="1:8" x14ac:dyDescent="0.2">
      <c r="A44" s="1"/>
      <c r="B44" s="138"/>
      <c r="C44" s="124"/>
      <c r="D44" s="125"/>
      <c r="E44" s="126"/>
      <c r="F44" s="125"/>
      <c r="G44" s="1"/>
    </row>
    <row r="45" spans="1:8" ht="12.95" hidden="1" customHeight="1" x14ac:dyDescent="0.2"/>
    <row r="46" spans="1:8" ht="12.95" hidden="1" customHeight="1" x14ac:dyDescent="0.2">
      <c r="C46" s="127"/>
      <c r="D46" s="127"/>
      <c r="E46" s="127"/>
      <c r="F46" s="127"/>
    </row>
    <row r="47" spans="1:8" ht="12.95" hidden="1" x14ac:dyDescent="0.2">
      <c r="C47" s="127"/>
      <c r="D47" s="127"/>
      <c r="E47" s="127"/>
      <c r="F47" s="127"/>
    </row>
    <row r="48" spans="1:8" ht="12.95" hidden="1" x14ac:dyDescent="0.2">
      <c r="C48" s="127"/>
      <c r="D48" s="127"/>
      <c r="E48" s="127"/>
      <c r="F48" s="127"/>
    </row>
    <row r="49" spans="1:7" x14ac:dyDescent="0.2">
      <c r="A49" s="208"/>
      <c r="B49" s="208"/>
      <c r="C49" s="209"/>
      <c r="D49" s="210"/>
      <c r="E49" s="211"/>
      <c r="F49" s="210"/>
      <c r="G49" s="208"/>
    </row>
    <row r="50" spans="1:7" x14ac:dyDescent="0.2">
      <c r="A50" s="208"/>
      <c r="B50" s="208"/>
      <c r="C50" s="209"/>
      <c r="D50" s="210"/>
      <c r="E50" s="211"/>
      <c r="F50" s="210"/>
      <c r="G50" s="208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2" customWidth="1"/>
    <col min="2" max="2" width="66.42578125" style="152" customWidth="1"/>
    <col min="3" max="3" width="20.42578125" style="152" customWidth="1"/>
    <col min="4" max="4" width="4" style="152" customWidth="1"/>
    <col min="5" max="5" width="8.140625" style="152" customWidth="1"/>
    <col min="6" max="16384" width="9.140625" style="152" hidden="1"/>
  </cols>
  <sheetData>
    <row r="1" spans="1:16384" s="145" customFormat="1" ht="14.1" customHeight="1" x14ac:dyDescent="0.25">
      <c r="A1" s="1" t="str">
        <f>'1. Forside'!A1</f>
        <v>Allerød Spildevand AS</v>
      </c>
      <c r="B1" s="25"/>
      <c r="C1" s="25"/>
      <c r="D1" s="25"/>
      <c r="E1" s="25"/>
    </row>
    <row r="2" spans="1:16384" s="145" customFormat="1" ht="14.1" customHeight="1" x14ac:dyDescent="0.25">
      <c r="A2" s="1" t="str">
        <f>'1. Forside'!A2</f>
        <v>S002</v>
      </c>
      <c r="B2" s="25"/>
      <c r="C2" s="25"/>
      <c r="D2" s="25"/>
      <c r="E2" s="25"/>
    </row>
    <row r="3" spans="1:16384" s="145" customFormat="1" ht="14.1" customHeight="1" x14ac:dyDescent="0.25">
      <c r="A3" s="25"/>
      <c r="B3" s="25"/>
      <c r="C3" s="25"/>
      <c r="D3" s="25"/>
      <c r="E3" s="25"/>
    </row>
    <row r="4" spans="1:16384" s="145" customFormat="1" ht="14.1" customHeight="1" x14ac:dyDescent="0.25">
      <c r="A4" s="25"/>
      <c r="B4" s="262" t="s">
        <v>123</v>
      </c>
      <c r="C4" s="262"/>
      <c r="D4" s="25"/>
      <c r="E4" s="25"/>
    </row>
    <row r="5" spans="1:16384" s="145" customFormat="1" ht="14.1" customHeight="1" x14ac:dyDescent="0.25">
      <c r="A5" s="25"/>
      <c r="B5" s="146"/>
      <c r="C5" s="25"/>
      <c r="D5" s="25"/>
      <c r="E5" s="25"/>
    </row>
    <row r="6" spans="1:16384" s="145" customFormat="1" ht="24" customHeight="1" x14ac:dyDescent="0.25">
      <c r="A6" s="25"/>
      <c r="B6" s="19" t="s">
        <v>168</v>
      </c>
      <c r="C6" s="147"/>
      <c r="D6" s="147"/>
      <c r="E6" s="25"/>
    </row>
    <row r="7" spans="1:16384" s="145" customFormat="1" ht="14.1" customHeight="1" x14ac:dyDescent="0.25">
      <c r="A7" s="25"/>
      <c r="B7" s="21" t="s">
        <v>169</v>
      </c>
      <c r="C7" s="39">
        <v>15418570.606845148</v>
      </c>
      <c r="D7" s="148" t="s">
        <v>0</v>
      </c>
      <c r="E7" s="25"/>
    </row>
    <row r="8" spans="1:16384" s="145" customFormat="1" ht="14.1" customHeight="1" x14ac:dyDescent="0.25">
      <c r="A8" s="25"/>
      <c r="B8" s="22" t="s">
        <v>86</v>
      </c>
      <c r="C8" s="24">
        <v>0</v>
      </c>
      <c r="D8" s="149" t="s">
        <v>0</v>
      </c>
      <c r="E8" s="25"/>
    </row>
    <row r="9" spans="1:16384" s="145" customFormat="1" ht="14.1" customHeight="1" x14ac:dyDescent="0.25">
      <c r="A9" s="25"/>
      <c r="B9" s="27" t="s">
        <v>170</v>
      </c>
      <c r="C9" s="26">
        <f>C7+C8</f>
        <v>15418570.606845148</v>
      </c>
      <c r="D9" s="150" t="s">
        <v>0</v>
      </c>
      <c r="E9" s="25"/>
    </row>
    <row r="10" spans="1:16384" s="145" customFormat="1" ht="14.1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145" customFormat="1" ht="14.1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145" customFormat="1" ht="24" customHeight="1" x14ac:dyDescent="0.25">
      <c r="A12" s="25"/>
      <c r="B12" s="19" t="s">
        <v>34</v>
      </c>
      <c r="C12" s="147"/>
      <c r="D12" s="147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145" customFormat="1" ht="14.1" customHeight="1" x14ac:dyDescent="0.25">
      <c r="A13" s="25"/>
      <c r="B13" s="21" t="s">
        <v>171</v>
      </c>
      <c r="C13" s="39">
        <v>0</v>
      </c>
      <c r="D13" s="148" t="s">
        <v>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145" customFormat="1" ht="14.1" customHeight="1" x14ac:dyDescent="0.25">
      <c r="A14" s="25"/>
      <c r="B14" s="27" t="s">
        <v>35</v>
      </c>
      <c r="C14" s="26">
        <f>C13</f>
        <v>0</v>
      </c>
      <c r="D14" s="150" t="s">
        <v>0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145" customFormat="1" ht="14.1" customHeight="1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145" customFormat="1" ht="14.1" customHeight="1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145" customFormat="1" ht="24" customHeight="1" x14ac:dyDescent="0.25">
      <c r="A17" s="25"/>
      <c r="B17" s="19" t="s">
        <v>172</v>
      </c>
      <c r="C17" s="147"/>
      <c r="D17" s="147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145" customFormat="1" ht="14.1" customHeight="1" x14ac:dyDescent="0.25">
      <c r="A18" s="25"/>
      <c r="B18" s="21" t="s">
        <v>169</v>
      </c>
      <c r="C18" s="39">
        <v>15418570.606845148</v>
      </c>
      <c r="D18" s="148" t="s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145" customFormat="1" ht="14.1" customHeight="1" x14ac:dyDescent="0.25">
      <c r="A19" s="25"/>
      <c r="B19" s="21" t="s">
        <v>173</v>
      </c>
      <c r="C19" s="206">
        <v>-0.38</v>
      </c>
      <c r="D19" s="148" t="s">
        <v>16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145" customFormat="1" ht="14.1" customHeight="1" x14ac:dyDescent="0.25">
      <c r="A20" s="25"/>
      <c r="B20" s="27" t="s">
        <v>4</v>
      </c>
      <c r="C20" s="26">
        <f>C18*(C19/100)</f>
        <v>-58590.568306011563</v>
      </c>
      <c r="D20" s="150" t="s">
        <v>0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145" customFormat="1" ht="14.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145" customFormat="1" ht="14.1" customHeight="1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145" customFormat="1" ht="14.1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145" customFormat="1" hidden="1" x14ac:dyDescent="0.25"/>
    <row r="25" spans="1:16384" s="145" customFormat="1" ht="15" hidden="1" customHeight="1" x14ac:dyDescent="0.25"/>
    <row r="26" spans="1:16384" s="145" customFormat="1" ht="15" hidden="1" customHeight="1" x14ac:dyDescent="0.25"/>
    <row r="27" spans="1:16384" s="145" customFormat="1" ht="15" hidden="1" customHeight="1" x14ac:dyDescent="0.25"/>
    <row r="28" spans="1:16384" s="145" customFormat="1" ht="15" hidden="1" customHeight="1" x14ac:dyDescent="0.25"/>
    <row r="29" spans="1:16384" s="145" customFormat="1" ht="15" hidden="1" customHeight="1" x14ac:dyDescent="0.25"/>
    <row r="30" spans="1:16384" s="145" customFormat="1" ht="15" hidden="1" customHeight="1" x14ac:dyDescent="0.25"/>
    <row r="31" spans="1:16384" s="145" customFormat="1" ht="15" hidden="1" customHeight="1" x14ac:dyDescent="0.25"/>
    <row r="32" spans="1:16384" s="145" customFormat="1" ht="15" hidden="1" customHeight="1" x14ac:dyDescent="0.25"/>
    <row r="33" s="145" customFormat="1" ht="15" hidden="1" customHeight="1" x14ac:dyDescent="0.25"/>
    <row r="34" s="145" customFormat="1" ht="15" hidden="1" customHeight="1" x14ac:dyDescent="0.25"/>
    <row r="35" s="145" customFormat="1" ht="15" hidden="1" customHeight="1" x14ac:dyDescent="0.25"/>
    <row r="36" s="145" customFormat="1" ht="15" hidden="1" customHeight="1" x14ac:dyDescent="0.25"/>
    <row r="37" s="145" customFormat="1" ht="15" hidden="1" customHeight="1" x14ac:dyDescent="0.25"/>
    <row r="38" s="145" customFormat="1" ht="15" hidden="1" customHeight="1" x14ac:dyDescent="0.25"/>
    <row r="39" s="145" customFormat="1" ht="15" hidden="1" customHeight="1" x14ac:dyDescent="0.25"/>
    <row r="40" s="145" customFormat="1" ht="15" hidden="1" customHeight="1" x14ac:dyDescent="0.25"/>
    <row r="41" s="145" customFormat="1" ht="15" hidden="1" customHeight="1" x14ac:dyDescent="0.25"/>
    <row r="42" s="145" customFormat="1" ht="15" hidden="1" customHeight="1" x14ac:dyDescent="0.25"/>
    <row r="43" s="145" customFormat="1" ht="15" hidden="1" customHeight="1" x14ac:dyDescent="0.25"/>
    <row r="44" s="145" customFormat="1" ht="15" hidden="1" customHeight="1" x14ac:dyDescent="0.25"/>
    <row r="45" s="145" customFormat="1" ht="15" hidden="1" customHeight="1" x14ac:dyDescent="0.25"/>
    <row r="46" s="145" customFormat="1" ht="15" hidden="1" customHeight="1" x14ac:dyDescent="0.25"/>
    <row r="47" s="145" customFormat="1" ht="15" hidden="1" customHeight="1" x14ac:dyDescent="0.25"/>
    <row r="48" s="145" customFormat="1" ht="15" hidden="1" customHeight="1" x14ac:dyDescent="0.25"/>
    <row r="49" spans="1:5" ht="15" customHeight="1" x14ac:dyDescent="0.25">
      <c r="A49" s="151"/>
      <c r="B49" s="151"/>
      <c r="C49" s="151"/>
      <c r="D49" s="151"/>
      <c r="E49" s="151"/>
    </row>
    <row r="50" spans="1:5" ht="15" customHeight="1" x14ac:dyDescent="0.25">
      <c r="A50" s="151"/>
      <c r="B50" s="151"/>
      <c r="C50" s="151"/>
      <c r="D50" s="151"/>
      <c r="E50" s="151"/>
    </row>
    <row r="51" spans="1:5" ht="15" customHeight="1" x14ac:dyDescent="0.25">
      <c r="A51" s="151"/>
      <c r="B51" s="151"/>
      <c r="C51" s="151"/>
      <c r="D51" s="151"/>
      <c r="E51" s="151"/>
    </row>
    <row r="52" spans="1:5" ht="15" customHeight="1" x14ac:dyDescent="0.25">
      <c r="A52" s="151"/>
      <c r="B52" s="151"/>
      <c r="C52" s="151"/>
      <c r="D52" s="151"/>
      <c r="E52" s="151"/>
    </row>
    <row r="53" spans="1:5" ht="15" customHeight="1" x14ac:dyDescent="0.25">
      <c r="A53" s="151"/>
      <c r="B53" s="151"/>
      <c r="C53" s="151"/>
      <c r="D53" s="151"/>
      <c r="E53" s="151"/>
    </row>
    <row r="54" spans="1:5" ht="15" customHeight="1" x14ac:dyDescent="0.25">
      <c r="A54" s="151"/>
      <c r="B54" s="151"/>
      <c r="C54" s="151"/>
      <c r="D54" s="151"/>
      <c r="E54" s="151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62.85546875" style="145" customWidth="1"/>
    <col min="3" max="3" width="22" style="145" customWidth="1"/>
    <col min="4" max="4" width="4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Allerød Spildevand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S002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122</v>
      </c>
      <c r="C4" s="262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128</v>
      </c>
      <c r="C6" s="147"/>
      <c r="D6" s="147"/>
      <c r="E6" s="25"/>
    </row>
    <row r="7" spans="1:5" ht="14.1" customHeight="1" x14ac:dyDescent="0.25">
      <c r="A7" s="25"/>
      <c r="B7" s="21" t="s">
        <v>36</v>
      </c>
      <c r="C7" s="212">
        <v>11244763.543572167</v>
      </c>
      <c r="D7" s="148" t="s">
        <v>0</v>
      </c>
      <c r="E7" s="25"/>
    </row>
    <row r="8" spans="1:5" ht="14.1" customHeight="1" x14ac:dyDescent="0.25">
      <c r="A8" s="25"/>
      <c r="B8" s="21" t="s">
        <v>174</v>
      </c>
      <c r="C8" s="39">
        <f>'3. Driftsomkostninger'!C18+'3. Driftsomkostninger'!C20</f>
        <v>15359980.038539136</v>
      </c>
      <c r="D8" s="148" t="s">
        <v>0</v>
      </c>
      <c r="E8" s="25"/>
    </row>
    <row r="9" spans="1:5" ht="14.1" customHeight="1" x14ac:dyDescent="0.25">
      <c r="A9" s="25"/>
      <c r="B9" s="27" t="s">
        <v>37</v>
      </c>
      <c r="C9" s="26">
        <f>IF(C8&gt;C7,0,C7-C8)</f>
        <v>0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24" customHeight="1" x14ac:dyDescent="0.25">
      <c r="A12" s="25"/>
      <c r="B12" s="19" t="s">
        <v>5</v>
      </c>
      <c r="C12" s="147"/>
      <c r="D12" s="147"/>
      <c r="E12" s="25"/>
    </row>
    <row r="13" spans="1:5" ht="14.1" customHeight="1" x14ac:dyDescent="0.25">
      <c r="A13" s="25"/>
      <c r="B13" s="21" t="s">
        <v>169</v>
      </c>
      <c r="C13" s="39">
        <f>'3. Driftsomkostninger'!C18</f>
        <v>15418570.606845148</v>
      </c>
      <c r="D13" s="148" t="s">
        <v>0</v>
      </c>
      <c r="E13" s="25"/>
    </row>
    <row r="14" spans="1:5" ht="14.1" customHeight="1" x14ac:dyDescent="0.25">
      <c r="A14" s="25"/>
      <c r="B14" s="21" t="s">
        <v>38</v>
      </c>
      <c r="C14" s="206">
        <v>0</v>
      </c>
      <c r="D14" s="148" t="s">
        <v>16</v>
      </c>
      <c r="E14" s="25"/>
    </row>
    <row r="15" spans="1:5" ht="14.1" customHeight="1" x14ac:dyDescent="0.25">
      <c r="A15" s="25"/>
      <c r="B15" s="27" t="s">
        <v>66</v>
      </c>
      <c r="C15" s="26">
        <f>C13*(C14/100)</f>
        <v>0</v>
      </c>
      <c r="D15" s="150" t="s">
        <v>0</v>
      </c>
      <c r="E15" s="25"/>
    </row>
    <row r="16" spans="1:5" ht="14.1" customHeight="1" x14ac:dyDescent="0.25">
      <c r="A16" s="25"/>
      <c r="B16" s="25"/>
      <c r="C16" s="25"/>
      <c r="D16" s="25"/>
      <c r="E16" s="25"/>
    </row>
    <row r="17" spans="1:5" ht="14.1" customHeight="1" x14ac:dyDescent="0.25">
      <c r="A17" s="25"/>
      <c r="B17" s="25"/>
      <c r="C17" s="25"/>
      <c r="D17" s="25"/>
      <c r="E17" s="25"/>
    </row>
    <row r="18" spans="1:5" ht="24" customHeight="1" x14ac:dyDescent="0.25">
      <c r="A18" s="25"/>
      <c r="B18" s="19" t="s">
        <v>6</v>
      </c>
      <c r="C18" s="147"/>
      <c r="D18" s="147"/>
      <c r="E18" s="25"/>
    </row>
    <row r="19" spans="1:5" ht="26.25" x14ac:dyDescent="0.25">
      <c r="A19" s="25"/>
      <c r="B19" s="21" t="s">
        <v>175</v>
      </c>
      <c r="C19" s="212">
        <v>2214106.7391429632</v>
      </c>
      <c r="D19" s="148" t="s">
        <v>0</v>
      </c>
      <c r="E19" s="25"/>
    </row>
    <row r="20" spans="1:5" ht="14.1" customHeight="1" x14ac:dyDescent="0.25">
      <c r="A20" s="25"/>
      <c r="B20" s="27" t="s">
        <v>180</v>
      </c>
      <c r="C20" s="26">
        <v>553527</v>
      </c>
      <c r="D20" s="150" t="s">
        <v>0</v>
      </c>
      <c r="E20" s="25"/>
    </row>
    <row r="21" spans="1:5" ht="14.1" customHeight="1" x14ac:dyDescent="0.25">
      <c r="A21" s="25"/>
      <c r="B21" s="25"/>
      <c r="C21" s="25"/>
      <c r="D21" s="25"/>
      <c r="E21" s="25"/>
    </row>
    <row r="22" spans="1:5" ht="14.1" customHeight="1" x14ac:dyDescent="0.25">
      <c r="A22" s="25"/>
      <c r="B22" s="25"/>
      <c r="C22" s="25"/>
      <c r="D22" s="25"/>
      <c r="E22" s="25"/>
    </row>
    <row r="23" spans="1:5" ht="14.1" customHeight="1" x14ac:dyDescent="0.25">
      <c r="A23" s="25"/>
      <c r="B23" s="25"/>
      <c r="C23" s="25"/>
      <c r="D23" s="25"/>
      <c r="E23" s="25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2"/>
      <c r="B39" s="152"/>
      <c r="C39" s="152"/>
      <c r="D39" s="152"/>
      <c r="E39" s="152"/>
    </row>
    <row r="40" spans="1:5" ht="15" customHeight="1" x14ac:dyDescent="0.25">
      <c r="A40" s="152"/>
      <c r="B40" s="152"/>
      <c r="C40" s="152"/>
      <c r="D40" s="152"/>
      <c r="E40" s="152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59.140625" style="145" customWidth="1"/>
    <col min="3" max="3" width="26.28515625" style="145" customWidth="1"/>
    <col min="4" max="4" width="3.42578125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Allerød Spildevand AS</v>
      </c>
      <c r="B1" s="25"/>
      <c r="C1" s="25"/>
      <c r="D1" s="25"/>
      <c r="E1" s="25"/>
    </row>
    <row r="2" spans="1:5" ht="14.1" customHeight="1" x14ac:dyDescent="0.25">
      <c r="A2" s="1" t="str">
        <f>'1. Forside'!A2</f>
        <v>S002</v>
      </c>
      <c r="B2" s="25"/>
      <c r="C2" s="25"/>
      <c r="D2" s="25"/>
      <c r="E2" s="25"/>
    </row>
    <row r="3" spans="1:5" ht="14.1" customHeight="1" x14ac:dyDescent="0.25">
      <c r="A3" s="25"/>
      <c r="B3" s="25"/>
      <c r="C3" s="25"/>
      <c r="D3" s="25"/>
      <c r="E3" s="25"/>
    </row>
    <row r="4" spans="1:5" ht="14.1" customHeight="1" x14ac:dyDescent="0.25">
      <c r="A4" s="25"/>
      <c r="B4" s="262" t="s">
        <v>121</v>
      </c>
      <c r="C4" s="262"/>
      <c r="D4" s="25"/>
      <c r="E4" s="25"/>
    </row>
    <row r="5" spans="1:5" ht="14.1" customHeight="1" x14ac:dyDescent="0.25">
      <c r="A5" s="25"/>
      <c r="B5" s="146"/>
      <c r="C5" s="25"/>
      <c r="D5" s="25"/>
      <c r="E5" s="25"/>
    </row>
    <row r="6" spans="1:5" ht="24" customHeight="1" x14ac:dyDescent="0.25">
      <c r="A6" s="25"/>
      <c r="B6" s="19" t="s">
        <v>18</v>
      </c>
      <c r="C6" s="147"/>
      <c r="D6" s="147"/>
      <c r="E6" s="25"/>
    </row>
    <row r="7" spans="1:5" ht="14.1" customHeight="1" x14ac:dyDescent="0.25">
      <c r="A7" s="25"/>
      <c r="B7" s="21" t="s">
        <v>21</v>
      </c>
      <c r="C7" s="18">
        <v>832392212.48995078</v>
      </c>
      <c r="D7" s="148" t="s">
        <v>0</v>
      </c>
      <c r="E7" s="25"/>
    </row>
    <row r="8" spans="1:5" ht="14.1" customHeight="1" x14ac:dyDescent="0.25">
      <c r="A8" s="25"/>
      <c r="B8" s="21" t="s">
        <v>43</v>
      </c>
      <c r="C8" s="39">
        <v>20009748.471617207</v>
      </c>
      <c r="D8" s="148" t="s">
        <v>0</v>
      </c>
      <c r="E8" s="25"/>
    </row>
    <row r="9" spans="1:5" ht="14.1" customHeight="1" x14ac:dyDescent="0.25">
      <c r="A9" s="25"/>
      <c r="B9" s="27" t="s">
        <v>124</v>
      </c>
      <c r="C9" s="26">
        <f>C8</f>
        <v>20009748.471617207</v>
      </c>
      <c r="D9" s="150" t="s">
        <v>0</v>
      </c>
      <c r="E9" s="25"/>
    </row>
    <row r="10" spans="1:5" ht="14.1" customHeight="1" x14ac:dyDescent="0.25">
      <c r="A10" s="25"/>
      <c r="B10" s="25"/>
      <c r="C10" s="25"/>
      <c r="D10" s="25"/>
      <c r="E10" s="25"/>
    </row>
    <row r="11" spans="1:5" ht="14.1" customHeight="1" x14ac:dyDescent="0.25">
      <c r="A11" s="25"/>
      <c r="B11" s="25"/>
      <c r="C11" s="25"/>
      <c r="D11" s="25"/>
      <c r="E11" s="25"/>
    </row>
    <row r="12" spans="1:5" ht="14.1" customHeight="1" x14ac:dyDescent="0.25">
      <c r="A12" s="25"/>
      <c r="B12" s="25"/>
      <c r="C12" s="25"/>
      <c r="D12" s="25"/>
      <c r="E12" s="25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40"/>
  <sheetViews>
    <sheetView view="pageLayout" zoomScaleNormal="90" workbookViewId="0"/>
  </sheetViews>
  <sheetFormatPr defaultColWidth="0" defaultRowHeight="15" zeroHeight="1" x14ac:dyDescent="0.25"/>
  <cols>
    <col min="1" max="1" width="9.140625" style="152" customWidth="1"/>
    <col min="2" max="2" width="53.42578125" style="152" customWidth="1"/>
    <col min="3" max="3" width="6" style="152" customWidth="1"/>
    <col min="4" max="4" width="7.85546875" style="152" customWidth="1"/>
    <col min="5" max="5" width="13.85546875" style="152" customWidth="1"/>
    <col min="6" max="6" width="11" style="152" customWidth="1"/>
    <col min="7" max="7" width="4" style="152" customWidth="1"/>
    <col min="8" max="8" width="9.28515625" style="152" customWidth="1"/>
    <col min="9" max="16384" width="9.140625" style="152" hidden="1"/>
  </cols>
  <sheetData>
    <row r="1" spans="1:8" s="145" customFormat="1" x14ac:dyDescent="0.25">
      <c r="A1" s="1" t="str">
        <f>'1. Forside'!A1</f>
        <v>Allerød Spildevand AS</v>
      </c>
      <c r="B1" s="25"/>
      <c r="C1" s="25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S002</v>
      </c>
      <c r="B2" s="25"/>
      <c r="C2" s="25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25"/>
      <c r="D3" s="25"/>
      <c r="E3" s="25"/>
      <c r="F3" s="25"/>
      <c r="G3" s="25"/>
      <c r="H3" s="25"/>
    </row>
    <row r="4" spans="1:8" s="145" customFormat="1" ht="30" customHeight="1" x14ac:dyDescent="0.25">
      <c r="A4" s="25"/>
      <c r="B4" s="263" t="s">
        <v>125</v>
      </c>
      <c r="C4" s="263"/>
      <c r="D4" s="263"/>
      <c r="E4" s="263"/>
      <c r="F4" s="263"/>
      <c r="G4" s="204"/>
      <c r="H4" s="25"/>
    </row>
    <row r="5" spans="1:8" s="145" customFormat="1" ht="14.25" customHeight="1" x14ac:dyDescent="0.25">
      <c r="A5" s="25"/>
      <c r="B5" s="146"/>
      <c r="C5" s="25"/>
      <c r="D5" s="25"/>
      <c r="E5" s="25"/>
      <c r="F5" s="25"/>
      <c r="G5" s="25"/>
      <c r="H5" s="25"/>
    </row>
    <row r="6" spans="1:8" s="154" customFormat="1" ht="27.2" customHeight="1" x14ac:dyDescent="0.25">
      <c r="A6" s="153"/>
      <c r="B6" s="19" t="s">
        <v>130</v>
      </c>
      <c r="C6" s="32"/>
      <c r="D6" s="32"/>
      <c r="E6" s="32"/>
      <c r="F6" s="32"/>
      <c r="G6" s="32"/>
      <c r="H6" s="153"/>
    </row>
    <row r="7" spans="1:8" s="145" customFormat="1" ht="42.75" customHeight="1" x14ac:dyDescent="0.25">
      <c r="A7" s="25"/>
      <c r="B7" s="205" t="s">
        <v>1</v>
      </c>
      <c r="C7" s="205" t="s">
        <v>46</v>
      </c>
      <c r="D7" s="205" t="s">
        <v>50</v>
      </c>
      <c r="E7" s="205" t="s">
        <v>49</v>
      </c>
      <c r="F7" s="264" t="s">
        <v>48</v>
      </c>
      <c r="G7" s="264"/>
      <c r="H7" s="25"/>
    </row>
    <row r="8" spans="1:8" s="145" customFormat="1" x14ac:dyDescent="0.25">
      <c r="A8" s="25"/>
      <c r="B8" s="28" t="s">
        <v>182</v>
      </c>
      <c r="C8" s="29" t="s">
        <v>216</v>
      </c>
      <c r="D8" s="30" t="s">
        <v>217</v>
      </c>
      <c r="E8" s="31">
        <v>286588</v>
      </c>
      <c r="F8" s="33">
        <f t="shared" ref="F8" si="0">E8/D8</f>
        <v>57317.599999999999</v>
      </c>
      <c r="G8" s="34" t="s">
        <v>0</v>
      </c>
      <c r="H8" s="25"/>
    </row>
    <row r="9" spans="1:8" s="145" customFormat="1" x14ac:dyDescent="0.25">
      <c r="A9" s="25"/>
      <c r="B9" s="28" t="s">
        <v>183</v>
      </c>
      <c r="C9" s="29" t="s">
        <v>216</v>
      </c>
      <c r="D9" s="30" t="s">
        <v>218</v>
      </c>
      <c r="E9" s="31">
        <v>3204168</v>
      </c>
      <c r="F9" s="33">
        <f t="shared" ref="F9:F41" si="1">E9/D9</f>
        <v>160208.4</v>
      </c>
      <c r="G9" s="34" t="s">
        <v>0</v>
      </c>
      <c r="H9" s="25"/>
    </row>
    <row r="10" spans="1:8" s="145" customFormat="1" x14ac:dyDescent="0.25">
      <c r="A10" s="25"/>
      <c r="B10" s="28" t="s">
        <v>184</v>
      </c>
      <c r="C10" s="29" t="s">
        <v>216</v>
      </c>
      <c r="D10" s="30" t="s">
        <v>219</v>
      </c>
      <c r="E10" s="31">
        <v>2708740</v>
      </c>
      <c r="F10" s="33">
        <f t="shared" si="1"/>
        <v>36116.533333333333</v>
      </c>
      <c r="G10" s="34" t="s">
        <v>0</v>
      </c>
      <c r="H10" s="25"/>
    </row>
    <row r="11" spans="1:8" s="145" customFormat="1" x14ac:dyDescent="0.25">
      <c r="A11" s="25"/>
      <c r="B11" s="28" t="s">
        <v>185</v>
      </c>
      <c r="C11" s="29" t="s">
        <v>216</v>
      </c>
      <c r="D11" s="30" t="s">
        <v>220</v>
      </c>
      <c r="E11" s="31">
        <v>198846</v>
      </c>
      <c r="F11" s="33">
        <f t="shared" si="1"/>
        <v>19884.599999999999</v>
      </c>
      <c r="G11" s="34" t="s">
        <v>0</v>
      </c>
      <c r="H11" s="25"/>
    </row>
    <row r="12" spans="1:8" s="145" customFormat="1" x14ac:dyDescent="0.25">
      <c r="A12" s="25"/>
      <c r="B12" s="28" t="s">
        <v>186</v>
      </c>
      <c r="C12" s="29" t="s">
        <v>216</v>
      </c>
      <c r="D12" s="30" t="s">
        <v>221</v>
      </c>
      <c r="E12" s="31">
        <v>70271</v>
      </c>
      <c r="F12" s="33">
        <f t="shared" si="1"/>
        <v>1171.1833333333334</v>
      </c>
      <c r="G12" s="34" t="s">
        <v>0</v>
      </c>
      <c r="H12" s="25"/>
    </row>
    <row r="13" spans="1:8" s="145" customFormat="1" x14ac:dyDescent="0.25">
      <c r="A13" s="25"/>
      <c r="B13" s="28" t="s">
        <v>187</v>
      </c>
      <c r="C13" s="29" t="s">
        <v>216</v>
      </c>
      <c r="D13" s="30" t="s">
        <v>217</v>
      </c>
      <c r="E13" s="31">
        <v>1025164</v>
      </c>
      <c r="F13" s="33">
        <f t="shared" si="1"/>
        <v>205032.8</v>
      </c>
      <c r="G13" s="34" t="s">
        <v>0</v>
      </c>
      <c r="H13" s="25"/>
    </row>
    <row r="14" spans="1:8" s="145" customFormat="1" x14ac:dyDescent="0.25">
      <c r="A14" s="25"/>
      <c r="B14" s="28" t="s">
        <v>188</v>
      </c>
      <c r="C14" s="29" t="s">
        <v>216</v>
      </c>
      <c r="D14" s="30" t="s">
        <v>217</v>
      </c>
      <c r="E14" s="31">
        <v>177115</v>
      </c>
      <c r="F14" s="33">
        <f t="shared" si="1"/>
        <v>35423</v>
      </c>
      <c r="G14" s="34" t="s">
        <v>0</v>
      </c>
      <c r="H14" s="25"/>
    </row>
    <row r="15" spans="1:8" s="145" customFormat="1" x14ac:dyDescent="0.25">
      <c r="A15" s="25"/>
      <c r="B15" s="28" t="s">
        <v>189</v>
      </c>
      <c r="C15" s="29" t="s">
        <v>216</v>
      </c>
      <c r="D15" s="30" t="s">
        <v>217</v>
      </c>
      <c r="E15" s="31">
        <v>131038</v>
      </c>
      <c r="F15" s="33">
        <f t="shared" si="1"/>
        <v>26207.599999999999</v>
      </c>
      <c r="G15" s="34" t="s">
        <v>0</v>
      </c>
      <c r="H15" s="25"/>
    </row>
    <row r="16" spans="1:8" s="145" customFormat="1" x14ac:dyDescent="0.25">
      <c r="A16" s="25"/>
      <c r="B16" s="28" t="s">
        <v>190</v>
      </c>
      <c r="C16" s="29" t="s">
        <v>216</v>
      </c>
      <c r="D16" s="30" t="s">
        <v>219</v>
      </c>
      <c r="E16" s="31">
        <v>180674</v>
      </c>
      <c r="F16" s="33">
        <f t="shared" si="1"/>
        <v>2408.9866666666667</v>
      </c>
      <c r="G16" s="34" t="s">
        <v>0</v>
      </c>
      <c r="H16" s="25"/>
    </row>
    <row r="17" spans="1:8" s="145" customFormat="1" x14ac:dyDescent="0.25">
      <c r="A17" s="25"/>
      <c r="B17" s="28" t="s">
        <v>191</v>
      </c>
      <c r="C17" s="29" t="s">
        <v>216</v>
      </c>
      <c r="D17" s="30" t="s">
        <v>222</v>
      </c>
      <c r="E17" s="31">
        <v>918935</v>
      </c>
      <c r="F17" s="33">
        <f t="shared" si="1"/>
        <v>18378.7</v>
      </c>
      <c r="G17" s="34" t="s">
        <v>0</v>
      </c>
      <c r="H17" s="25"/>
    </row>
    <row r="18" spans="1:8" s="145" customFormat="1" x14ac:dyDescent="0.25">
      <c r="A18" s="25"/>
      <c r="B18" s="28" t="s">
        <v>192</v>
      </c>
      <c r="C18" s="29" t="s">
        <v>216</v>
      </c>
      <c r="D18" s="30" t="s">
        <v>219</v>
      </c>
      <c r="E18" s="31">
        <v>4973794</v>
      </c>
      <c r="F18" s="33">
        <f t="shared" si="1"/>
        <v>66317.253333333327</v>
      </c>
      <c r="G18" s="34" t="s">
        <v>0</v>
      </c>
      <c r="H18" s="25"/>
    </row>
    <row r="19" spans="1:8" s="145" customFormat="1" x14ac:dyDescent="0.25">
      <c r="A19" s="25"/>
      <c r="B19" s="28" t="s">
        <v>193</v>
      </c>
      <c r="C19" s="29" t="s">
        <v>216</v>
      </c>
      <c r="D19" s="30" t="s">
        <v>222</v>
      </c>
      <c r="E19" s="31">
        <v>71384</v>
      </c>
      <c r="F19" s="33">
        <f t="shared" si="1"/>
        <v>1427.68</v>
      </c>
      <c r="G19" s="34" t="s">
        <v>0</v>
      </c>
      <c r="H19" s="25"/>
    </row>
    <row r="20" spans="1:8" s="145" customFormat="1" x14ac:dyDescent="0.25">
      <c r="A20" s="25"/>
      <c r="B20" s="28" t="s">
        <v>194</v>
      </c>
      <c r="C20" s="29" t="s">
        <v>216</v>
      </c>
      <c r="D20" s="30" t="s">
        <v>218</v>
      </c>
      <c r="E20" s="31">
        <v>2731696</v>
      </c>
      <c r="F20" s="33">
        <f t="shared" si="1"/>
        <v>136584.79999999999</v>
      </c>
      <c r="G20" s="34" t="s">
        <v>0</v>
      </c>
      <c r="H20" s="25"/>
    </row>
    <row r="21" spans="1:8" s="145" customFormat="1" x14ac:dyDescent="0.25">
      <c r="A21" s="25"/>
      <c r="B21" s="28" t="s">
        <v>195</v>
      </c>
      <c r="C21" s="29" t="s">
        <v>216</v>
      </c>
      <c r="D21" s="30" t="s">
        <v>220</v>
      </c>
      <c r="E21" s="31">
        <v>451138</v>
      </c>
      <c r="F21" s="33">
        <f t="shared" si="1"/>
        <v>45113.8</v>
      </c>
      <c r="G21" s="34" t="s">
        <v>0</v>
      </c>
      <c r="H21" s="25"/>
    </row>
    <row r="22" spans="1:8" s="145" customFormat="1" x14ac:dyDescent="0.25">
      <c r="A22" s="25"/>
      <c r="B22" s="28" t="s">
        <v>196</v>
      </c>
      <c r="C22" s="29" t="s">
        <v>216</v>
      </c>
      <c r="D22" s="30" t="s">
        <v>218</v>
      </c>
      <c r="E22" s="31">
        <v>128000</v>
      </c>
      <c r="F22" s="33">
        <f t="shared" si="1"/>
        <v>6400</v>
      </c>
      <c r="G22" s="34" t="s">
        <v>0</v>
      </c>
      <c r="H22" s="25"/>
    </row>
    <row r="23" spans="1:8" s="145" customFormat="1" x14ac:dyDescent="0.25">
      <c r="A23" s="25"/>
      <c r="B23" s="28" t="s">
        <v>197</v>
      </c>
      <c r="C23" s="29" t="s">
        <v>216</v>
      </c>
      <c r="D23" s="30" t="s">
        <v>221</v>
      </c>
      <c r="E23" s="31">
        <v>350530</v>
      </c>
      <c r="F23" s="33">
        <f t="shared" si="1"/>
        <v>5842.166666666667</v>
      </c>
      <c r="G23" s="34" t="s">
        <v>0</v>
      </c>
      <c r="H23" s="25"/>
    </row>
    <row r="24" spans="1:8" s="145" customFormat="1" x14ac:dyDescent="0.25">
      <c r="A24" s="25"/>
      <c r="B24" s="28" t="s">
        <v>198</v>
      </c>
      <c r="C24" s="29" t="s">
        <v>216</v>
      </c>
      <c r="D24" s="30" t="s">
        <v>218</v>
      </c>
      <c r="E24" s="31">
        <v>203625</v>
      </c>
      <c r="F24" s="33">
        <f t="shared" si="1"/>
        <v>10181.25</v>
      </c>
      <c r="G24" s="34" t="s">
        <v>0</v>
      </c>
      <c r="H24" s="25"/>
    </row>
    <row r="25" spans="1:8" s="145" customFormat="1" x14ac:dyDescent="0.25">
      <c r="A25" s="25"/>
      <c r="B25" s="28" t="s">
        <v>199</v>
      </c>
      <c r="C25" s="29" t="s">
        <v>216</v>
      </c>
      <c r="D25" s="30" t="s">
        <v>219</v>
      </c>
      <c r="E25" s="31">
        <v>102854</v>
      </c>
      <c r="F25" s="33">
        <f t="shared" si="1"/>
        <v>1371.3866666666668</v>
      </c>
      <c r="G25" s="34" t="s">
        <v>0</v>
      </c>
      <c r="H25" s="25"/>
    </row>
    <row r="26" spans="1:8" s="145" customFormat="1" x14ac:dyDescent="0.25">
      <c r="A26" s="25"/>
      <c r="B26" s="28" t="s">
        <v>200</v>
      </c>
      <c r="C26" s="29" t="s">
        <v>216</v>
      </c>
      <c r="D26" s="30" t="s">
        <v>223</v>
      </c>
      <c r="E26" s="31">
        <v>841559</v>
      </c>
      <c r="F26" s="33">
        <f t="shared" si="1"/>
        <v>28051.966666666667</v>
      </c>
      <c r="G26" s="34" t="s">
        <v>0</v>
      </c>
      <c r="H26" s="25"/>
    </row>
    <row r="27" spans="1:8" s="145" customFormat="1" x14ac:dyDescent="0.25">
      <c r="A27" s="25"/>
      <c r="B27" s="28" t="s">
        <v>201</v>
      </c>
      <c r="C27" s="29" t="s">
        <v>216</v>
      </c>
      <c r="D27" s="30" t="s">
        <v>219</v>
      </c>
      <c r="E27" s="31">
        <v>524815</v>
      </c>
      <c r="F27" s="33">
        <f t="shared" si="1"/>
        <v>6997.5333333333338</v>
      </c>
      <c r="G27" s="34" t="s">
        <v>0</v>
      </c>
      <c r="H27" s="25"/>
    </row>
    <row r="28" spans="1:8" s="145" customFormat="1" x14ac:dyDescent="0.25">
      <c r="A28" s="25"/>
      <c r="B28" s="28" t="s">
        <v>202</v>
      </c>
      <c r="C28" s="29" t="s">
        <v>216</v>
      </c>
      <c r="D28" s="30" t="s">
        <v>221</v>
      </c>
      <c r="E28" s="31">
        <v>40355</v>
      </c>
      <c r="F28" s="33">
        <f t="shared" si="1"/>
        <v>672.58333333333337</v>
      </c>
      <c r="G28" s="34" t="s">
        <v>0</v>
      </c>
      <c r="H28" s="25"/>
    </row>
    <row r="29" spans="1:8" s="145" customFormat="1" x14ac:dyDescent="0.25">
      <c r="A29" s="25"/>
      <c r="B29" s="28" t="s">
        <v>203</v>
      </c>
      <c r="C29" s="29" t="s">
        <v>216</v>
      </c>
      <c r="D29" s="30" t="s">
        <v>220</v>
      </c>
      <c r="E29" s="31">
        <v>280883</v>
      </c>
      <c r="F29" s="33">
        <f t="shared" si="1"/>
        <v>28088.3</v>
      </c>
      <c r="G29" s="34" t="s">
        <v>0</v>
      </c>
      <c r="H29" s="25"/>
    </row>
    <row r="30" spans="1:8" s="145" customFormat="1" x14ac:dyDescent="0.25">
      <c r="A30" s="25"/>
      <c r="B30" s="28" t="s">
        <v>204</v>
      </c>
      <c r="C30" s="29" t="s">
        <v>216</v>
      </c>
      <c r="D30" s="30" t="s">
        <v>221</v>
      </c>
      <c r="E30" s="31">
        <v>123700</v>
      </c>
      <c r="F30" s="33">
        <f t="shared" si="1"/>
        <v>2061.6666666666665</v>
      </c>
      <c r="G30" s="34" t="s">
        <v>0</v>
      </c>
      <c r="H30" s="25"/>
    </row>
    <row r="31" spans="1:8" s="145" customFormat="1" x14ac:dyDescent="0.25">
      <c r="A31" s="25"/>
      <c r="B31" s="28" t="s">
        <v>205</v>
      </c>
      <c r="C31" s="29" t="s">
        <v>216</v>
      </c>
      <c r="D31" s="30" t="s">
        <v>218</v>
      </c>
      <c r="E31" s="31">
        <v>224897</v>
      </c>
      <c r="F31" s="33">
        <f t="shared" si="1"/>
        <v>11244.85</v>
      </c>
      <c r="G31" s="34" t="s">
        <v>0</v>
      </c>
      <c r="H31" s="25"/>
    </row>
    <row r="32" spans="1:8" s="145" customFormat="1" x14ac:dyDescent="0.25">
      <c r="A32" s="25"/>
      <c r="B32" s="28" t="s">
        <v>206</v>
      </c>
      <c r="C32" s="29" t="s">
        <v>216</v>
      </c>
      <c r="D32" s="30" t="s">
        <v>220</v>
      </c>
      <c r="E32" s="31">
        <v>29628</v>
      </c>
      <c r="F32" s="33">
        <f t="shared" si="1"/>
        <v>2962.8</v>
      </c>
      <c r="G32" s="34" t="s">
        <v>0</v>
      </c>
      <c r="H32" s="25"/>
    </row>
    <row r="33" spans="1:8" s="145" customFormat="1" x14ac:dyDescent="0.25">
      <c r="A33" s="25"/>
      <c r="B33" s="28" t="s">
        <v>207</v>
      </c>
      <c r="C33" s="29" t="s">
        <v>216</v>
      </c>
      <c r="D33" s="30" t="s">
        <v>221</v>
      </c>
      <c r="E33" s="31">
        <v>369069</v>
      </c>
      <c r="F33" s="33">
        <f t="shared" si="1"/>
        <v>6151.15</v>
      </c>
      <c r="G33" s="34" t="s">
        <v>0</v>
      </c>
      <c r="H33" s="25"/>
    </row>
    <row r="34" spans="1:8" s="145" customFormat="1" x14ac:dyDescent="0.25">
      <c r="A34" s="25"/>
      <c r="B34" s="28" t="s">
        <v>208</v>
      </c>
      <c r="C34" s="29" t="s">
        <v>216</v>
      </c>
      <c r="D34" s="30" t="s">
        <v>218</v>
      </c>
      <c r="E34" s="31">
        <v>220069</v>
      </c>
      <c r="F34" s="33">
        <f t="shared" si="1"/>
        <v>11003.45</v>
      </c>
      <c r="G34" s="34" t="s">
        <v>0</v>
      </c>
      <c r="H34" s="25"/>
    </row>
    <row r="35" spans="1:8" s="145" customFormat="1" x14ac:dyDescent="0.25">
      <c r="A35" s="25"/>
      <c r="B35" s="28" t="s">
        <v>209</v>
      </c>
      <c r="C35" s="29" t="s">
        <v>216</v>
      </c>
      <c r="D35" s="30" t="s">
        <v>218</v>
      </c>
      <c r="E35" s="31">
        <v>42204</v>
      </c>
      <c r="F35" s="33">
        <f t="shared" si="1"/>
        <v>2110.1999999999998</v>
      </c>
      <c r="G35" s="34" t="s">
        <v>0</v>
      </c>
      <c r="H35" s="25"/>
    </row>
    <row r="36" spans="1:8" s="145" customFormat="1" x14ac:dyDescent="0.25">
      <c r="A36" s="25"/>
      <c r="B36" s="28" t="s">
        <v>210</v>
      </c>
      <c r="C36" s="29" t="s">
        <v>216</v>
      </c>
      <c r="D36" s="30" t="s">
        <v>220</v>
      </c>
      <c r="E36" s="31">
        <v>36237</v>
      </c>
      <c r="F36" s="33">
        <f t="shared" si="1"/>
        <v>3623.7</v>
      </c>
      <c r="G36" s="34" t="s">
        <v>0</v>
      </c>
      <c r="H36" s="25"/>
    </row>
    <row r="37" spans="1:8" s="145" customFormat="1" x14ac:dyDescent="0.25">
      <c r="A37" s="25"/>
      <c r="B37" s="28" t="s">
        <v>211</v>
      </c>
      <c r="C37" s="29" t="s">
        <v>216</v>
      </c>
      <c r="D37" s="30" t="s">
        <v>224</v>
      </c>
      <c r="E37" s="31">
        <v>498463</v>
      </c>
      <c r="F37" s="33">
        <f t="shared" si="1"/>
        <v>12461.575000000001</v>
      </c>
      <c r="G37" s="34" t="s">
        <v>0</v>
      </c>
      <c r="H37" s="25"/>
    </row>
    <row r="38" spans="1:8" s="145" customFormat="1" x14ac:dyDescent="0.25">
      <c r="A38" s="25"/>
      <c r="B38" s="28" t="s">
        <v>212</v>
      </c>
      <c r="C38" s="29" t="s">
        <v>216</v>
      </c>
      <c r="D38" s="30" t="s">
        <v>221</v>
      </c>
      <c r="E38" s="31">
        <v>578204</v>
      </c>
      <c r="F38" s="33">
        <f t="shared" si="1"/>
        <v>9636.7333333333336</v>
      </c>
      <c r="G38" s="34" t="s">
        <v>0</v>
      </c>
      <c r="H38" s="25"/>
    </row>
    <row r="39" spans="1:8" s="145" customFormat="1" x14ac:dyDescent="0.25">
      <c r="A39" s="25"/>
      <c r="B39" s="28" t="s">
        <v>213</v>
      </c>
      <c r="C39" s="29" t="s">
        <v>216</v>
      </c>
      <c r="D39" s="30" t="s">
        <v>218</v>
      </c>
      <c r="E39" s="31">
        <v>85542</v>
      </c>
      <c r="F39" s="33">
        <f t="shared" si="1"/>
        <v>4277.1000000000004</v>
      </c>
      <c r="G39" s="34" t="s">
        <v>0</v>
      </c>
      <c r="H39" s="25"/>
    </row>
    <row r="40" spans="1:8" s="145" customFormat="1" x14ac:dyDescent="0.25">
      <c r="A40" s="25"/>
      <c r="B40" s="28" t="s">
        <v>214</v>
      </c>
      <c r="C40" s="29" t="s">
        <v>216</v>
      </c>
      <c r="D40" s="30" t="s">
        <v>220</v>
      </c>
      <c r="E40" s="31">
        <v>22122</v>
      </c>
      <c r="F40" s="33">
        <f t="shared" si="1"/>
        <v>2212.1999999999998</v>
      </c>
      <c r="G40" s="34" t="s">
        <v>0</v>
      </c>
      <c r="H40" s="25"/>
    </row>
    <row r="41" spans="1:8" s="145" customFormat="1" x14ac:dyDescent="0.25">
      <c r="A41" s="25"/>
      <c r="B41" s="28" t="s">
        <v>215</v>
      </c>
      <c r="C41" s="29" t="s">
        <v>216</v>
      </c>
      <c r="D41" s="30" t="s">
        <v>222</v>
      </c>
      <c r="E41" s="31">
        <v>13750818</v>
      </c>
      <c r="F41" s="33">
        <f t="shared" si="1"/>
        <v>275016.36</v>
      </c>
      <c r="G41" s="34" t="s">
        <v>0</v>
      </c>
      <c r="H41" s="25"/>
    </row>
    <row r="42" spans="1:8" s="145" customFormat="1" x14ac:dyDescent="0.25">
      <c r="A42" s="25"/>
      <c r="B42" s="22" t="s">
        <v>68</v>
      </c>
      <c r="C42" s="155"/>
      <c r="D42" s="155"/>
      <c r="E42" s="155"/>
      <c r="F42" s="35">
        <f>SUM(F8:F41)</f>
        <v>1241959.9083333332</v>
      </c>
      <c r="G42" s="36" t="s">
        <v>0</v>
      </c>
      <c r="H42" s="25"/>
    </row>
    <row r="43" spans="1:8" s="145" customFormat="1" x14ac:dyDescent="0.25">
      <c r="A43" s="25"/>
      <c r="B43" s="103" t="s">
        <v>131</v>
      </c>
      <c r="C43" s="156"/>
      <c r="D43" s="156"/>
      <c r="E43" s="156"/>
      <c r="F43" s="62">
        <v>2844133.7850000006</v>
      </c>
      <c r="G43" s="36" t="s">
        <v>0</v>
      </c>
      <c r="H43" s="25"/>
    </row>
    <row r="44" spans="1:8" s="145" customFormat="1" x14ac:dyDescent="0.25">
      <c r="A44" s="25"/>
      <c r="B44" s="38" t="s">
        <v>65</v>
      </c>
      <c r="C44" s="157"/>
      <c r="D44" s="157"/>
      <c r="E44" s="158"/>
      <c r="F44" s="37">
        <f>F42+F43</f>
        <v>4086093.6933333338</v>
      </c>
      <c r="G44" s="37" t="s">
        <v>0</v>
      </c>
      <c r="H44" s="25"/>
    </row>
    <row r="45" spans="1:8" s="145" customFormat="1" x14ac:dyDescent="0.25">
      <c r="A45" s="25"/>
      <c r="B45" s="25"/>
      <c r="C45" s="25"/>
      <c r="D45" s="25"/>
      <c r="E45" s="25"/>
      <c r="F45" s="25"/>
      <c r="G45" s="25"/>
      <c r="H45" s="25"/>
    </row>
    <row r="46" spans="1:8" s="145" customFormat="1" x14ac:dyDescent="0.25">
      <c r="A46" s="25"/>
      <c r="B46" s="25"/>
      <c r="C46" s="25"/>
      <c r="D46" s="25"/>
      <c r="E46" s="25"/>
      <c r="F46" s="25"/>
      <c r="G46" s="25"/>
      <c r="H46" s="25"/>
    </row>
    <row r="47" spans="1:8" s="145" customFormat="1" x14ac:dyDescent="0.25">
      <c r="A47" s="25"/>
      <c r="B47" s="25"/>
      <c r="C47" s="25"/>
      <c r="D47" s="25"/>
      <c r="E47" s="25"/>
      <c r="F47" s="25"/>
      <c r="G47" s="25"/>
      <c r="H47" s="25"/>
    </row>
    <row r="48" spans="1:8" s="145" customFormat="1" hidden="1" x14ac:dyDescent="0.25"/>
    <row r="49" s="145" customFormat="1" hidden="1" x14ac:dyDescent="0.25"/>
    <row r="50" s="145" customFormat="1" hidden="1" x14ac:dyDescent="0.25"/>
    <row r="51" s="145" customFormat="1" ht="14.45" hidden="1" customHeight="1" x14ac:dyDescent="0.25"/>
    <row r="52" s="145" customFormat="1" ht="14.45" hidden="1" customHeight="1" x14ac:dyDescent="0.25"/>
    <row r="53" s="145" customFormat="1" ht="15" hidden="1" customHeight="1" x14ac:dyDescent="0.25"/>
    <row r="54" s="145" customFormat="1" ht="15" hidden="1" customHeight="1" x14ac:dyDescent="0.25"/>
    <row r="55" s="145" customFormat="1" ht="15" hidden="1" customHeight="1" x14ac:dyDescent="0.25"/>
    <row r="56" s="145" customFormat="1" ht="15" hidden="1" customHeight="1" x14ac:dyDescent="0.25"/>
    <row r="57" s="145" customFormat="1" ht="15" hidden="1" customHeight="1" x14ac:dyDescent="0.25"/>
    <row r="58" s="145" customFormat="1" hidden="1" x14ac:dyDescent="0.25"/>
    <row r="59" s="145" customFormat="1" hidden="1" x14ac:dyDescent="0.25"/>
    <row r="60" s="145" customFormat="1" hidden="1" x14ac:dyDescent="0.25"/>
    <row r="61" s="145" customFormat="1" hidden="1" x14ac:dyDescent="0.25"/>
    <row r="62" s="145" customFormat="1" hidden="1" x14ac:dyDescent="0.25"/>
    <row r="63" s="145" customFormat="1" hidden="1" x14ac:dyDescent="0.25"/>
    <row r="64" s="145" customFormat="1" hidden="1" x14ac:dyDescent="0.25"/>
    <row r="65" s="145" customFormat="1" hidden="1" x14ac:dyDescent="0.25"/>
    <row r="66" s="145" customFormat="1" hidden="1" x14ac:dyDescent="0.25"/>
    <row r="67" s="145" customFormat="1" hidden="1" x14ac:dyDescent="0.25"/>
    <row r="68" s="145" customFormat="1" hidden="1" x14ac:dyDescent="0.25"/>
    <row r="69" s="145" customFormat="1" hidden="1" x14ac:dyDescent="0.25"/>
    <row r="70" s="145" customFormat="1" hidden="1" x14ac:dyDescent="0.25"/>
    <row r="71" s="145" customFormat="1" hidden="1" x14ac:dyDescent="0.25"/>
    <row r="72" s="145" customFormat="1" hidden="1" x14ac:dyDescent="0.25"/>
    <row r="73" s="145" customFormat="1" hidden="1" x14ac:dyDescent="0.25"/>
    <row r="74" s="145" customFormat="1" hidden="1" x14ac:dyDescent="0.25"/>
    <row r="75" s="145" customFormat="1" hidden="1" x14ac:dyDescent="0.25"/>
    <row r="76" s="145" customFormat="1" hidden="1" x14ac:dyDescent="0.25"/>
    <row r="77" s="145" customFormat="1" hidden="1" x14ac:dyDescent="0.25"/>
    <row r="78" s="145" customFormat="1" hidden="1" x14ac:dyDescent="0.25"/>
    <row r="79" s="145" customFormat="1" hidden="1" x14ac:dyDescent="0.25"/>
    <row r="80" s="145" customFormat="1" hidden="1" x14ac:dyDescent="0.25"/>
    <row r="81" s="145" customFormat="1" hidden="1" x14ac:dyDescent="0.25"/>
    <row r="82" s="145" customFormat="1" hidden="1" x14ac:dyDescent="0.25"/>
    <row r="83" s="145" customFormat="1" hidden="1" x14ac:dyDescent="0.25"/>
    <row r="84" s="145" customFormat="1" hidden="1" x14ac:dyDescent="0.25"/>
    <row r="85" s="145" customFormat="1" hidden="1" x14ac:dyDescent="0.25"/>
    <row r="86" s="145" customFormat="1" hidden="1" x14ac:dyDescent="0.25"/>
    <row r="87" s="145" customFormat="1" hidden="1" x14ac:dyDescent="0.25"/>
    <row r="88" s="145" customFormat="1" hidden="1" x14ac:dyDescent="0.25"/>
    <row r="89" s="145" customFormat="1" hidden="1" x14ac:dyDescent="0.25"/>
    <row r="90" s="145" customFormat="1" hidden="1" x14ac:dyDescent="0.25"/>
    <row r="91" s="145" customFormat="1" hidden="1" x14ac:dyDescent="0.25"/>
    <row r="92" s="145" customFormat="1" hidden="1" x14ac:dyDescent="0.25"/>
    <row r="93" s="145" customFormat="1" hidden="1" x14ac:dyDescent="0.25"/>
    <row r="94" s="145" customFormat="1" hidden="1" x14ac:dyDescent="0.25"/>
    <row r="95" s="145" customFormat="1" hidden="1" x14ac:dyDescent="0.25"/>
    <row r="96" s="145" customFormat="1" hidden="1" x14ac:dyDescent="0.25"/>
    <row r="97" s="145" customFormat="1" hidden="1" x14ac:dyDescent="0.25"/>
    <row r="98" s="145" customFormat="1" hidden="1" x14ac:dyDescent="0.25"/>
    <row r="99" s="145" customFormat="1" hidden="1" x14ac:dyDescent="0.25"/>
    <row r="100" s="145" customFormat="1" hidden="1" x14ac:dyDescent="0.25"/>
    <row r="101" s="145" customFormat="1" hidden="1" x14ac:dyDescent="0.25"/>
    <row r="102" s="145" customFormat="1" hidden="1" x14ac:dyDescent="0.25"/>
    <row r="103" s="145" customFormat="1" hidden="1" x14ac:dyDescent="0.25"/>
    <row r="104" s="145" customFormat="1" hidden="1" x14ac:dyDescent="0.25"/>
    <row r="105" s="145" customFormat="1" hidden="1" x14ac:dyDescent="0.25"/>
    <row r="106" s="145" customFormat="1" hidden="1" x14ac:dyDescent="0.25"/>
    <row r="107" s="145" customFormat="1" hidden="1" x14ac:dyDescent="0.25"/>
    <row r="108" s="145" customFormat="1" hidden="1" x14ac:dyDescent="0.25"/>
    <row r="109" s="145" customFormat="1" hidden="1" x14ac:dyDescent="0.25"/>
    <row r="110" s="145" customFormat="1" hidden="1" x14ac:dyDescent="0.25"/>
    <row r="111" s="145" customFormat="1" hidden="1" x14ac:dyDescent="0.25"/>
    <row r="112" s="145" customFormat="1" hidden="1" x14ac:dyDescent="0.25"/>
    <row r="113" s="145" customFormat="1" hidden="1" x14ac:dyDescent="0.25"/>
    <row r="114" s="145" customFormat="1" hidden="1" x14ac:dyDescent="0.25"/>
    <row r="115" s="145" customFormat="1" hidden="1" x14ac:dyDescent="0.25"/>
    <row r="116" s="145" customFormat="1" hidden="1" x14ac:dyDescent="0.25"/>
    <row r="117" s="145" customFormat="1" hidden="1" x14ac:dyDescent="0.25"/>
    <row r="118" s="145" customFormat="1" hidden="1" x14ac:dyDescent="0.25"/>
    <row r="119" s="145" customFormat="1" hidden="1" x14ac:dyDescent="0.25"/>
    <row r="120" s="145" customFormat="1" hidden="1" x14ac:dyDescent="0.25"/>
    <row r="121" s="145" customFormat="1" hidden="1" x14ac:dyDescent="0.25"/>
    <row r="122" s="145" customFormat="1" hidden="1" x14ac:dyDescent="0.25"/>
    <row r="123" s="145" customFormat="1" hidden="1" x14ac:dyDescent="0.25"/>
    <row r="124" s="145" customFormat="1" hidden="1" x14ac:dyDescent="0.25"/>
    <row r="125" s="145" customFormat="1" hidden="1" x14ac:dyDescent="0.25"/>
    <row r="126" s="145" customFormat="1" hidden="1" x14ac:dyDescent="0.25"/>
    <row r="127" s="145" customFormat="1" hidden="1" x14ac:dyDescent="0.25"/>
    <row r="128" s="145" customFormat="1" hidden="1" x14ac:dyDescent="0.25"/>
    <row r="129" s="145" customFormat="1" hidden="1" x14ac:dyDescent="0.25"/>
    <row r="130" s="145" customFormat="1" hidden="1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5" customWidth="1"/>
    <col min="2" max="2" width="55.42578125" style="145" customWidth="1"/>
    <col min="3" max="3" width="23.140625" style="145" customWidth="1"/>
    <col min="4" max="4" width="3.140625" style="145" customWidth="1"/>
    <col min="5" max="5" width="9.140625" style="145" customWidth="1"/>
    <col min="6" max="16384" width="9.140625" style="145" hidden="1"/>
  </cols>
  <sheetData>
    <row r="1" spans="1:5" x14ac:dyDescent="0.25">
      <c r="A1" s="1" t="str">
        <f>'1. Forside'!A1</f>
        <v>Allerød Spildevand AS</v>
      </c>
      <c r="B1" s="159"/>
      <c r="C1" s="159"/>
      <c r="D1" s="159"/>
      <c r="E1" s="159"/>
    </row>
    <row r="2" spans="1:5" x14ac:dyDescent="0.25">
      <c r="A2" s="1" t="str">
        <f>'1. Forside'!A2</f>
        <v>S002</v>
      </c>
      <c r="B2" s="159"/>
      <c r="C2" s="159"/>
      <c r="D2" s="159"/>
      <c r="E2" s="159"/>
    </row>
    <row r="3" spans="1:5" x14ac:dyDescent="0.25">
      <c r="A3" s="159"/>
      <c r="B3" s="159"/>
      <c r="C3" s="159"/>
      <c r="D3" s="159"/>
      <c r="E3" s="159"/>
    </row>
    <row r="4" spans="1:5" ht="36.75" customHeight="1" x14ac:dyDescent="0.25">
      <c r="A4" s="159"/>
      <c r="B4" s="262" t="s">
        <v>120</v>
      </c>
      <c r="C4" s="262"/>
      <c r="D4" s="262"/>
      <c r="E4" s="159"/>
    </row>
    <row r="5" spans="1:5" ht="15.75" customHeight="1" x14ac:dyDescent="0.25">
      <c r="A5" s="159"/>
      <c r="B5" s="146"/>
      <c r="C5" s="159"/>
      <c r="D5" s="159"/>
      <c r="E5" s="159"/>
    </row>
    <row r="6" spans="1:5" ht="27.2" customHeight="1" x14ac:dyDescent="0.25">
      <c r="A6" s="159"/>
      <c r="B6" s="19" t="s">
        <v>132</v>
      </c>
      <c r="C6" s="160"/>
      <c r="D6" s="160"/>
      <c r="E6" s="159"/>
    </row>
    <row r="7" spans="1:5" x14ac:dyDescent="0.25">
      <c r="A7" s="159"/>
      <c r="B7" s="104" t="s">
        <v>133</v>
      </c>
      <c r="C7" s="18">
        <v>738446</v>
      </c>
      <c r="D7" s="148" t="s">
        <v>0</v>
      </c>
      <c r="E7" s="159"/>
    </row>
    <row r="8" spans="1:5" x14ac:dyDescent="0.25">
      <c r="A8" s="159"/>
      <c r="B8" s="104" t="s">
        <v>134</v>
      </c>
      <c r="C8" s="18">
        <v>738446.66666666663</v>
      </c>
      <c r="D8" s="148" t="s">
        <v>0</v>
      </c>
      <c r="E8" s="159"/>
    </row>
    <row r="9" spans="1:5" ht="15" customHeight="1" x14ac:dyDescent="0.25">
      <c r="A9" s="159"/>
      <c r="B9" s="104" t="s">
        <v>135</v>
      </c>
      <c r="C9" s="39">
        <f>'6. Gennemførte investeringer'!F42</f>
        <v>1241959.9083333332</v>
      </c>
      <c r="D9" s="148" t="s">
        <v>0</v>
      </c>
      <c r="E9" s="159"/>
    </row>
    <row r="10" spans="1:5" x14ac:dyDescent="0.25">
      <c r="A10" s="159"/>
      <c r="B10" s="27" t="s">
        <v>132</v>
      </c>
      <c r="C10" s="20">
        <f>C9-C7+C9-C8</f>
        <v>1007027.1499999998</v>
      </c>
      <c r="D10" s="150" t="s">
        <v>0</v>
      </c>
      <c r="E10" s="159"/>
    </row>
    <row r="11" spans="1:5" x14ac:dyDescent="0.25">
      <c r="A11" s="159"/>
      <c r="B11" s="159"/>
      <c r="C11" s="159"/>
      <c r="D11" s="159"/>
      <c r="E11" s="159"/>
    </row>
    <row r="12" spans="1:5" x14ac:dyDescent="0.25">
      <c r="A12" s="159"/>
      <c r="B12" s="159"/>
      <c r="C12" s="159"/>
      <c r="D12" s="159"/>
      <c r="E12" s="159"/>
    </row>
    <row r="13" spans="1:5" x14ac:dyDescent="0.25">
      <c r="A13" s="159"/>
      <c r="B13" s="159"/>
      <c r="C13" s="159"/>
      <c r="D13" s="159"/>
      <c r="E13" s="159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36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2" customWidth="1"/>
    <col min="2" max="2" width="55.140625" style="152" customWidth="1"/>
    <col min="3" max="3" width="6.28515625" style="172" customWidth="1"/>
    <col min="4" max="4" width="6.85546875" style="152" customWidth="1"/>
    <col min="5" max="5" width="12.140625" style="152" customWidth="1"/>
    <col min="6" max="6" width="11" style="152" customWidth="1"/>
    <col min="7" max="7" width="3.85546875" style="152" customWidth="1"/>
    <col min="8" max="8" width="9.140625" style="152" customWidth="1"/>
    <col min="9" max="16384" width="9.140625" style="152" hidden="1"/>
  </cols>
  <sheetData>
    <row r="1" spans="1:8" s="145" customFormat="1" x14ac:dyDescent="0.25">
      <c r="A1" s="1" t="str">
        <f>'1. Forside'!A1</f>
        <v>Allerød Spildevand AS</v>
      </c>
      <c r="B1" s="25"/>
      <c r="C1" s="161"/>
      <c r="D1" s="25"/>
      <c r="E1" s="25"/>
      <c r="F1" s="25"/>
      <c r="G1" s="25"/>
      <c r="H1" s="25"/>
    </row>
    <row r="2" spans="1:8" s="145" customFormat="1" x14ac:dyDescent="0.25">
      <c r="A2" s="1" t="str">
        <f>'1. Forside'!A2</f>
        <v>S002</v>
      </c>
      <c r="B2" s="25"/>
      <c r="C2" s="161"/>
      <c r="D2" s="25"/>
      <c r="E2" s="25"/>
      <c r="F2" s="25"/>
      <c r="G2" s="25"/>
      <c r="H2" s="25"/>
    </row>
    <row r="3" spans="1:8" s="145" customFormat="1" x14ac:dyDescent="0.25">
      <c r="A3" s="25"/>
      <c r="B3" s="25"/>
      <c r="C3" s="161"/>
      <c r="D3" s="25"/>
      <c r="E3" s="25"/>
      <c r="F3" s="25"/>
      <c r="G3" s="25"/>
      <c r="H3" s="25"/>
    </row>
    <row r="4" spans="1:8" s="145" customFormat="1" ht="24" customHeight="1" x14ac:dyDescent="0.25">
      <c r="A4" s="25"/>
      <c r="B4" s="262" t="s">
        <v>119</v>
      </c>
      <c r="C4" s="262"/>
      <c r="D4" s="262"/>
      <c r="E4" s="262"/>
      <c r="F4" s="262"/>
      <c r="G4" s="262"/>
      <c r="H4" s="25"/>
    </row>
    <row r="5" spans="1:8" s="145" customFormat="1" ht="15.75" customHeight="1" x14ac:dyDescent="0.25">
      <c r="A5" s="25"/>
      <c r="B5" s="146"/>
      <c r="C5" s="161"/>
      <c r="D5" s="25"/>
      <c r="E5" s="25"/>
      <c r="F5" s="25"/>
      <c r="G5" s="25"/>
      <c r="H5" s="25"/>
    </row>
    <row r="6" spans="1:8" s="145" customFormat="1" ht="27.2" customHeight="1" x14ac:dyDescent="0.25">
      <c r="A6" s="25"/>
      <c r="B6" s="40" t="s">
        <v>107</v>
      </c>
      <c r="C6" s="41"/>
      <c r="D6" s="42"/>
      <c r="E6" s="42"/>
      <c r="F6" s="43"/>
      <c r="G6" s="43"/>
      <c r="H6" s="25"/>
    </row>
    <row r="7" spans="1:8" s="145" customFormat="1" ht="39" customHeight="1" x14ac:dyDescent="0.25">
      <c r="A7" s="25"/>
      <c r="B7" s="205" t="s">
        <v>47</v>
      </c>
      <c r="C7" s="205" t="s">
        <v>46</v>
      </c>
      <c r="D7" s="205" t="s">
        <v>50</v>
      </c>
      <c r="E7" s="205" t="s">
        <v>51</v>
      </c>
      <c r="F7" s="264" t="s">
        <v>52</v>
      </c>
      <c r="G7" s="264"/>
      <c r="H7" s="25"/>
    </row>
    <row r="8" spans="1:8" s="145" customFormat="1" x14ac:dyDescent="0.25">
      <c r="A8" s="25"/>
      <c r="B8" s="28" t="s">
        <v>202</v>
      </c>
      <c r="C8" s="29" t="s">
        <v>225</v>
      </c>
      <c r="D8" s="30" t="s">
        <v>221</v>
      </c>
      <c r="E8" s="31">
        <v>99000</v>
      </c>
      <c r="F8" s="44">
        <f>E8/D8</f>
        <v>1650</v>
      </c>
      <c r="G8" s="34" t="s">
        <v>0</v>
      </c>
      <c r="H8" s="25"/>
    </row>
    <row r="9" spans="1:8" s="145" customFormat="1" x14ac:dyDescent="0.25">
      <c r="A9" s="25"/>
      <c r="B9" s="28" t="s">
        <v>183</v>
      </c>
      <c r="C9" s="29" t="s">
        <v>225</v>
      </c>
      <c r="D9" s="30" t="s">
        <v>218</v>
      </c>
      <c r="E9" s="31">
        <v>297000</v>
      </c>
      <c r="F9" s="44">
        <f t="shared" ref="F9:F72" si="0">E9/D9</f>
        <v>14850</v>
      </c>
      <c r="G9" s="34" t="s">
        <v>0</v>
      </c>
      <c r="H9" s="25"/>
    </row>
    <row r="10" spans="1:8" s="145" customFormat="1" x14ac:dyDescent="0.25">
      <c r="A10" s="25"/>
      <c r="B10" s="28" t="s">
        <v>203</v>
      </c>
      <c r="C10" s="29" t="s">
        <v>225</v>
      </c>
      <c r="D10" s="30" t="s">
        <v>220</v>
      </c>
      <c r="E10" s="31">
        <v>103900</v>
      </c>
      <c r="F10" s="44">
        <f t="shared" si="0"/>
        <v>10390</v>
      </c>
      <c r="G10" s="34" t="s">
        <v>0</v>
      </c>
      <c r="H10" s="25"/>
    </row>
    <row r="11" spans="1:8" s="145" customFormat="1" x14ac:dyDescent="0.25">
      <c r="A11" s="25"/>
      <c r="B11" s="28" t="s">
        <v>202</v>
      </c>
      <c r="C11" s="29" t="s">
        <v>225</v>
      </c>
      <c r="D11" s="30" t="s">
        <v>221</v>
      </c>
      <c r="E11" s="31">
        <v>99000</v>
      </c>
      <c r="F11" s="44">
        <f t="shared" si="0"/>
        <v>1650</v>
      </c>
      <c r="G11" s="34" t="s">
        <v>0</v>
      </c>
      <c r="H11" s="25"/>
    </row>
    <row r="12" spans="1:8" s="145" customFormat="1" x14ac:dyDescent="0.25">
      <c r="A12" s="25"/>
      <c r="B12" s="28" t="s">
        <v>183</v>
      </c>
      <c r="C12" s="29" t="s">
        <v>225</v>
      </c>
      <c r="D12" s="30" t="s">
        <v>218</v>
      </c>
      <c r="E12" s="31">
        <v>300000</v>
      </c>
      <c r="F12" s="44">
        <f t="shared" si="0"/>
        <v>15000</v>
      </c>
      <c r="G12" s="34" t="s">
        <v>0</v>
      </c>
      <c r="H12" s="25"/>
    </row>
    <row r="13" spans="1:8" s="145" customFormat="1" x14ac:dyDescent="0.25">
      <c r="A13" s="25"/>
      <c r="B13" s="28" t="s">
        <v>203</v>
      </c>
      <c r="C13" s="29" t="s">
        <v>225</v>
      </c>
      <c r="D13" s="30" t="s">
        <v>220</v>
      </c>
      <c r="E13" s="31">
        <v>100800</v>
      </c>
      <c r="F13" s="44">
        <f t="shared" si="0"/>
        <v>10080</v>
      </c>
      <c r="G13" s="34" t="s">
        <v>0</v>
      </c>
      <c r="H13" s="25"/>
    </row>
    <row r="14" spans="1:8" s="145" customFormat="1" x14ac:dyDescent="0.25">
      <c r="A14" s="25"/>
      <c r="B14" s="28" t="s">
        <v>207</v>
      </c>
      <c r="C14" s="29" t="s">
        <v>225</v>
      </c>
      <c r="D14" s="30" t="s">
        <v>221</v>
      </c>
      <c r="E14" s="31">
        <v>100500</v>
      </c>
      <c r="F14" s="44">
        <f t="shared" si="0"/>
        <v>1675</v>
      </c>
      <c r="G14" s="34" t="s">
        <v>0</v>
      </c>
      <c r="H14" s="25"/>
    </row>
    <row r="15" spans="1:8" s="145" customFormat="1" x14ac:dyDescent="0.25">
      <c r="A15" s="25"/>
      <c r="B15" s="28" t="s">
        <v>183</v>
      </c>
      <c r="C15" s="29" t="s">
        <v>225</v>
      </c>
      <c r="D15" s="30" t="s">
        <v>218</v>
      </c>
      <c r="E15" s="31">
        <v>300000</v>
      </c>
      <c r="F15" s="44">
        <f t="shared" si="0"/>
        <v>15000</v>
      </c>
      <c r="G15" s="34" t="s">
        <v>0</v>
      </c>
      <c r="H15" s="25"/>
    </row>
    <row r="16" spans="1:8" s="145" customFormat="1" x14ac:dyDescent="0.25">
      <c r="A16" s="25"/>
      <c r="B16" s="28" t="s">
        <v>203</v>
      </c>
      <c r="C16" s="29" t="s">
        <v>225</v>
      </c>
      <c r="D16" s="30" t="s">
        <v>220</v>
      </c>
      <c r="E16" s="31">
        <v>99000</v>
      </c>
      <c r="F16" s="44">
        <f t="shared" si="0"/>
        <v>9900</v>
      </c>
      <c r="G16" s="34" t="s">
        <v>0</v>
      </c>
      <c r="H16" s="25"/>
    </row>
    <row r="17" spans="1:8" s="145" customFormat="1" x14ac:dyDescent="0.25">
      <c r="A17" s="25"/>
      <c r="B17" s="28" t="s">
        <v>212</v>
      </c>
      <c r="C17" s="29" t="s">
        <v>225</v>
      </c>
      <c r="D17" s="30" t="s">
        <v>221</v>
      </c>
      <c r="E17" s="31">
        <v>305250</v>
      </c>
      <c r="F17" s="44">
        <f t="shared" si="0"/>
        <v>5087.5</v>
      </c>
      <c r="G17" s="34" t="s">
        <v>0</v>
      </c>
      <c r="H17" s="25"/>
    </row>
    <row r="18" spans="1:8" s="145" customFormat="1" x14ac:dyDescent="0.25">
      <c r="A18" s="25"/>
      <c r="B18" s="28" t="s">
        <v>213</v>
      </c>
      <c r="C18" s="29" t="s">
        <v>225</v>
      </c>
      <c r="D18" s="30" t="s">
        <v>218</v>
      </c>
      <c r="E18" s="31">
        <v>833250</v>
      </c>
      <c r="F18" s="44">
        <f t="shared" si="0"/>
        <v>41662.5</v>
      </c>
      <c r="G18" s="34" t="s">
        <v>0</v>
      </c>
      <c r="H18" s="25"/>
    </row>
    <row r="19" spans="1:8" s="145" customFormat="1" x14ac:dyDescent="0.25">
      <c r="A19" s="25"/>
      <c r="B19" s="28" t="s">
        <v>226</v>
      </c>
      <c r="C19" s="29" t="s">
        <v>225</v>
      </c>
      <c r="D19" s="30" t="s">
        <v>220</v>
      </c>
      <c r="E19" s="31">
        <v>165000</v>
      </c>
      <c r="F19" s="44">
        <f t="shared" si="0"/>
        <v>16500</v>
      </c>
      <c r="G19" s="34" t="s">
        <v>0</v>
      </c>
      <c r="H19" s="25"/>
    </row>
    <row r="20" spans="1:8" s="145" customFormat="1" x14ac:dyDescent="0.25">
      <c r="A20" s="25"/>
      <c r="B20" s="28" t="s">
        <v>197</v>
      </c>
      <c r="C20" s="29" t="s">
        <v>225</v>
      </c>
      <c r="D20" s="30" t="s">
        <v>221</v>
      </c>
      <c r="E20" s="31">
        <v>102000</v>
      </c>
      <c r="F20" s="44">
        <f t="shared" si="0"/>
        <v>1700</v>
      </c>
      <c r="G20" s="34" t="s">
        <v>0</v>
      </c>
      <c r="H20" s="25"/>
    </row>
    <row r="21" spans="1:8" s="145" customFormat="1" x14ac:dyDescent="0.25">
      <c r="A21" s="25"/>
      <c r="B21" s="28" t="s">
        <v>198</v>
      </c>
      <c r="C21" s="29" t="s">
        <v>225</v>
      </c>
      <c r="D21" s="30" t="s">
        <v>218</v>
      </c>
      <c r="E21" s="31">
        <v>333000</v>
      </c>
      <c r="F21" s="44">
        <f t="shared" si="0"/>
        <v>16650</v>
      </c>
      <c r="G21" s="34" t="s">
        <v>0</v>
      </c>
      <c r="H21" s="25"/>
    </row>
    <row r="22" spans="1:8" s="145" customFormat="1" x14ac:dyDescent="0.25">
      <c r="A22" s="25"/>
      <c r="B22" s="28" t="s">
        <v>214</v>
      </c>
      <c r="C22" s="29" t="s">
        <v>225</v>
      </c>
      <c r="D22" s="30" t="s">
        <v>220</v>
      </c>
      <c r="E22" s="31">
        <v>115200</v>
      </c>
      <c r="F22" s="44">
        <f t="shared" si="0"/>
        <v>11520</v>
      </c>
      <c r="G22" s="34" t="s">
        <v>0</v>
      </c>
      <c r="H22" s="25"/>
    </row>
    <row r="23" spans="1:8" s="145" customFormat="1" x14ac:dyDescent="0.25">
      <c r="A23" s="25"/>
      <c r="B23" s="28" t="s">
        <v>186</v>
      </c>
      <c r="C23" s="29" t="s">
        <v>225</v>
      </c>
      <c r="D23" s="30" t="s">
        <v>221</v>
      </c>
      <c r="E23" s="31">
        <v>150000</v>
      </c>
      <c r="F23" s="44">
        <f t="shared" si="0"/>
        <v>2500</v>
      </c>
      <c r="G23" s="34" t="s">
        <v>0</v>
      </c>
      <c r="H23" s="25"/>
    </row>
    <row r="24" spans="1:8" s="145" customFormat="1" x14ac:dyDescent="0.25">
      <c r="A24" s="25"/>
      <c r="B24" s="28" t="s">
        <v>209</v>
      </c>
      <c r="C24" s="29" t="s">
        <v>225</v>
      </c>
      <c r="D24" s="30" t="s">
        <v>218</v>
      </c>
      <c r="E24" s="31">
        <v>1800000</v>
      </c>
      <c r="F24" s="44">
        <f t="shared" si="0"/>
        <v>90000</v>
      </c>
      <c r="G24" s="34" t="s">
        <v>0</v>
      </c>
      <c r="H24" s="25"/>
    </row>
    <row r="25" spans="1:8" s="145" customFormat="1" x14ac:dyDescent="0.25">
      <c r="A25" s="25"/>
      <c r="B25" s="28" t="s">
        <v>210</v>
      </c>
      <c r="C25" s="29" t="s">
        <v>225</v>
      </c>
      <c r="D25" s="30" t="s">
        <v>220</v>
      </c>
      <c r="E25" s="31">
        <v>150000</v>
      </c>
      <c r="F25" s="44">
        <f t="shared" si="0"/>
        <v>15000</v>
      </c>
      <c r="G25" s="34" t="s">
        <v>0</v>
      </c>
      <c r="H25" s="25"/>
    </row>
    <row r="26" spans="1:8" s="145" customFormat="1" x14ac:dyDescent="0.25">
      <c r="A26" s="25"/>
      <c r="B26" s="28" t="s">
        <v>192</v>
      </c>
      <c r="C26" s="29" t="s">
        <v>225</v>
      </c>
      <c r="D26" s="30" t="s">
        <v>219</v>
      </c>
      <c r="E26" s="31">
        <v>322000</v>
      </c>
      <c r="F26" s="44">
        <f t="shared" si="0"/>
        <v>4293.333333333333</v>
      </c>
      <c r="G26" s="34" t="s">
        <v>0</v>
      </c>
      <c r="H26" s="25"/>
    </row>
    <row r="27" spans="1:8" s="145" customFormat="1" x14ac:dyDescent="0.25">
      <c r="A27" s="25"/>
      <c r="B27" s="28" t="s">
        <v>199</v>
      </c>
      <c r="C27" s="29" t="s">
        <v>225</v>
      </c>
      <c r="D27" s="30" t="s">
        <v>219</v>
      </c>
      <c r="E27" s="31">
        <v>175000</v>
      </c>
      <c r="F27" s="44">
        <f t="shared" si="0"/>
        <v>2333.3333333333335</v>
      </c>
      <c r="G27" s="34" t="s">
        <v>0</v>
      </c>
      <c r="H27" s="25"/>
    </row>
    <row r="28" spans="1:8" s="145" customFormat="1" x14ac:dyDescent="0.25">
      <c r="A28" s="25"/>
      <c r="B28" s="28" t="s">
        <v>227</v>
      </c>
      <c r="C28" s="29" t="s">
        <v>225</v>
      </c>
      <c r="D28" s="30" t="s">
        <v>219</v>
      </c>
      <c r="E28" s="31">
        <v>300000</v>
      </c>
      <c r="F28" s="44">
        <f t="shared" si="0"/>
        <v>4000</v>
      </c>
      <c r="G28" s="34" t="s">
        <v>0</v>
      </c>
      <c r="H28" s="25"/>
    </row>
    <row r="29" spans="1:8" s="145" customFormat="1" x14ac:dyDescent="0.25">
      <c r="A29" s="25"/>
      <c r="B29" s="28" t="s">
        <v>228</v>
      </c>
      <c r="C29" s="29" t="s">
        <v>225</v>
      </c>
      <c r="D29" s="30" t="s">
        <v>222</v>
      </c>
      <c r="E29" s="31">
        <v>3801600</v>
      </c>
      <c r="F29" s="44">
        <f t="shared" si="0"/>
        <v>76032</v>
      </c>
      <c r="G29" s="34" t="s">
        <v>0</v>
      </c>
      <c r="H29" s="25"/>
    </row>
    <row r="30" spans="1:8" s="145" customFormat="1" x14ac:dyDescent="0.25">
      <c r="A30" s="25"/>
      <c r="B30" s="28" t="s">
        <v>228</v>
      </c>
      <c r="C30" s="29" t="s">
        <v>225</v>
      </c>
      <c r="D30" s="30" t="s">
        <v>222</v>
      </c>
      <c r="E30" s="31">
        <v>2597156</v>
      </c>
      <c r="F30" s="44">
        <f t="shared" si="0"/>
        <v>51943.12</v>
      </c>
      <c r="G30" s="34" t="s">
        <v>0</v>
      </c>
      <c r="H30" s="25"/>
    </row>
    <row r="31" spans="1:8" s="145" customFormat="1" x14ac:dyDescent="0.25">
      <c r="A31" s="25"/>
      <c r="B31" s="28" t="s">
        <v>192</v>
      </c>
      <c r="C31" s="29" t="s">
        <v>225</v>
      </c>
      <c r="D31" s="30" t="s">
        <v>219</v>
      </c>
      <c r="E31" s="31">
        <v>200000</v>
      </c>
      <c r="F31" s="44">
        <f t="shared" si="0"/>
        <v>2666.6666666666665</v>
      </c>
      <c r="G31" s="34" t="s">
        <v>0</v>
      </c>
      <c r="H31" s="25"/>
    </row>
    <row r="32" spans="1:8" s="145" customFormat="1" x14ac:dyDescent="0.25">
      <c r="A32" s="25"/>
      <c r="B32" s="28" t="s">
        <v>227</v>
      </c>
      <c r="C32" s="29" t="s">
        <v>225</v>
      </c>
      <c r="D32" s="30" t="s">
        <v>219</v>
      </c>
      <c r="E32" s="31">
        <v>300800</v>
      </c>
      <c r="F32" s="44">
        <f t="shared" si="0"/>
        <v>4010.6666666666665</v>
      </c>
      <c r="G32" s="34" t="s">
        <v>0</v>
      </c>
      <c r="H32" s="25"/>
    </row>
    <row r="33" spans="1:8" s="145" customFormat="1" x14ac:dyDescent="0.25">
      <c r="A33" s="25"/>
      <c r="B33" s="28" t="s">
        <v>228</v>
      </c>
      <c r="C33" s="29" t="s">
        <v>225</v>
      </c>
      <c r="D33" s="30" t="s">
        <v>222</v>
      </c>
      <c r="E33" s="31">
        <v>110190</v>
      </c>
      <c r="F33" s="44">
        <f t="shared" si="0"/>
        <v>2203.8000000000002</v>
      </c>
      <c r="G33" s="34" t="s">
        <v>0</v>
      </c>
      <c r="H33" s="25"/>
    </row>
    <row r="34" spans="1:8" s="145" customFormat="1" x14ac:dyDescent="0.25">
      <c r="A34" s="25"/>
      <c r="B34" s="28" t="s">
        <v>228</v>
      </c>
      <c r="C34" s="29" t="s">
        <v>225</v>
      </c>
      <c r="D34" s="30" t="s">
        <v>222</v>
      </c>
      <c r="E34" s="31">
        <v>75280</v>
      </c>
      <c r="F34" s="44">
        <f t="shared" si="0"/>
        <v>1505.6</v>
      </c>
      <c r="G34" s="34" t="s">
        <v>0</v>
      </c>
      <c r="H34" s="25"/>
    </row>
    <row r="35" spans="1:8" s="145" customFormat="1" x14ac:dyDescent="0.25">
      <c r="A35" s="25"/>
      <c r="B35" s="28" t="s">
        <v>192</v>
      </c>
      <c r="C35" s="29" t="s">
        <v>225</v>
      </c>
      <c r="D35" s="30" t="s">
        <v>219</v>
      </c>
      <c r="E35" s="31">
        <v>5800</v>
      </c>
      <c r="F35" s="44">
        <f t="shared" si="0"/>
        <v>77.333333333333329</v>
      </c>
      <c r="G35" s="34" t="s">
        <v>0</v>
      </c>
      <c r="H35" s="25"/>
    </row>
    <row r="36" spans="1:8" s="145" customFormat="1" x14ac:dyDescent="0.25">
      <c r="A36" s="25"/>
      <c r="B36" s="28" t="s">
        <v>227</v>
      </c>
      <c r="C36" s="29" t="s">
        <v>225</v>
      </c>
      <c r="D36" s="30" t="s">
        <v>219</v>
      </c>
      <c r="E36" s="31">
        <v>8730</v>
      </c>
      <c r="F36" s="44">
        <f t="shared" si="0"/>
        <v>116.4</v>
      </c>
      <c r="G36" s="34" t="s">
        <v>0</v>
      </c>
      <c r="H36" s="25"/>
    </row>
    <row r="37" spans="1:8" s="145" customFormat="1" x14ac:dyDescent="0.25">
      <c r="A37" s="25"/>
      <c r="B37" s="28" t="s">
        <v>228</v>
      </c>
      <c r="C37" s="29" t="s">
        <v>225</v>
      </c>
      <c r="D37" s="30" t="s">
        <v>222</v>
      </c>
      <c r="E37" s="31">
        <v>330575</v>
      </c>
      <c r="F37" s="44">
        <f t="shared" si="0"/>
        <v>6611.5</v>
      </c>
      <c r="G37" s="34" t="s">
        <v>0</v>
      </c>
      <c r="H37" s="25"/>
    </row>
    <row r="38" spans="1:8" s="145" customFormat="1" x14ac:dyDescent="0.25">
      <c r="A38" s="25"/>
      <c r="B38" s="28" t="s">
        <v>228</v>
      </c>
      <c r="C38" s="29" t="s">
        <v>225</v>
      </c>
      <c r="D38" s="30" t="s">
        <v>222</v>
      </c>
      <c r="E38" s="31">
        <v>225840</v>
      </c>
      <c r="F38" s="44">
        <f t="shared" si="0"/>
        <v>4516.8</v>
      </c>
      <c r="G38" s="34" t="s">
        <v>0</v>
      </c>
      <c r="H38" s="25"/>
    </row>
    <row r="39" spans="1:8" s="145" customFormat="1" x14ac:dyDescent="0.25">
      <c r="A39" s="25"/>
      <c r="B39" s="28" t="s">
        <v>192</v>
      </c>
      <c r="C39" s="29" t="s">
        <v>225</v>
      </c>
      <c r="D39" s="30" t="s">
        <v>219</v>
      </c>
      <c r="E39" s="31">
        <v>17390</v>
      </c>
      <c r="F39" s="44">
        <f t="shared" si="0"/>
        <v>231.86666666666667</v>
      </c>
      <c r="G39" s="34" t="s">
        <v>0</v>
      </c>
      <c r="H39" s="25"/>
    </row>
    <row r="40" spans="1:8" s="145" customFormat="1" x14ac:dyDescent="0.25">
      <c r="A40" s="25"/>
      <c r="B40" s="28" t="s">
        <v>227</v>
      </c>
      <c r="C40" s="29" t="s">
        <v>225</v>
      </c>
      <c r="D40" s="30" t="s">
        <v>219</v>
      </c>
      <c r="E40" s="31">
        <v>26195</v>
      </c>
      <c r="F40" s="44">
        <f t="shared" si="0"/>
        <v>349.26666666666665</v>
      </c>
      <c r="G40" s="34" t="s">
        <v>0</v>
      </c>
      <c r="H40" s="25"/>
    </row>
    <row r="41" spans="1:8" s="145" customFormat="1" x14ac:dyDescent="0.25">
      <c r="A41" s="25"/>
      <c r="B41" s="28" t="s">
        <v>192</v>
      </c>
      <c r="C41" s="29" t="s">
        <v>225</v>
      </c>
      <c r="D41" s="30" t="s">
        <v>219</v>
      </c>
      <c r="E41" s="31">
        <v>326000</v>
      </c>
      <c r="F41" s="44">
        <f t="shared" si="0"/>
        <v>4346.666666666667</v>
      </c>
      <c r="G41" s="34" t="s">
        <v>0</v>
      </c>
      <c r="H41" s="25"/>
    </row>
    <row r="42" spans="1:8" s="145" customFormat="1" x14ac:dyDescent="0.25">
      <c r="A42" s="25"/>
      <c r="B42" s="28" t="s">
        <v>199</v>
      </c>
      <c r="C42" s="29" t="s">
        <v>225</v>
      </c>
      <c r="D42" s="30" t="s">
        <v>219</v>
      </c>
      <c r="E42" s="31">
        <v>175000</v>
      </c>
      <c r="F42" s="44">
        <f t="shared" si="0"/>
        <v>2333.3333333333335</v>
      </c>
      <c r="G42" s="34" t="s">
        <v>0</v>
      </c>
      <c r="H42" s="25"/>
    </row>
    <row r="43" spans="1:8" s="145" customFormat="1" x14ac:dyDescent="0.25">
      <c r="A43" s="25"/>
      <c r="B43" s="28" t="s">
        <v>192</v>
      </c>
      <c r="C43" s="29" t="s">
        <v>225</v>
      </c>
      <c r="D43" s="30" t="s">
        <v>219</v>
      </c>
      <c r="E43" s="31">
        <v>100000</v>
      </c>
      <c r="F43" s="44">
        <f t="shared" si="0"/>
        <v>1333.3333333333333</v>
      </c>
      <c r="G43" s="34" t="s">
        <v>0</v>
      </c>
      <c r="H43" s="25"/>
    </row>
    <row r="44" spans="1:8" s="145" customFormat="1" x14ac:dyDescent="0.25">
      <c r="A44" s="25"/>
      <c r="B44" s="28" t="s">
        <v>199</v>
      </c>
      <c r="C44" s="29" t="s">
        <v>225</v>
      </c>
      <c r="D44" s="30" t="s">
        <v>219</v>
      </c>
      <c r="E44" s="31">
        <v>50000</v>
      </c>
      <c r="F44" s="44">
        <f t="shared" si="0"/>
        <v>666.66666666666663</v>
      </c>
      <c r="G44" s="34" t="s">
        <v>0</v>
      </c>
      <c r="H44" s="25"/>
    </row>
    <row r="45" spans="1:8" s="145" customFormat="1" x14ac:dyDescent="0.25">
      <c r="A45" s="25"/>
      <c r="B45" s="28" t="s">
        <v>200</v>
      </c>
      <c r="C45" s="29" t="s">
        <v>225</v>
      </c>
      <c r="D45" s="30" t="s">
        <v>223</v>
      </c>
      <c r="E45" s="31">
        <v>475000</v>
      </c>
      <c r="F45" s="44">
        <f t="shared" si="0"/>
        <v>15833.333333333334</v>
      </c>
      <c r="G45" s="34" t="s">
        <v>0</v>
      </c>
      <c r="H45" s="25"/>
    </row>
    <row r="46" spans="1:8" s="145" customFormat="1" x14ac:dyDescent="0.25">
      <c r="A46" s="25"/>
      <c r="B46" s="28" t="s">
        <v>192</v>
      </c>
      <c r="C46" s="29" t="s">
        <v>225</v>
      </c>
      <c r="D46" s="30" t="s">
        <v>219</v>
      </c>
      <c r="E46" s="31">
        <v>200000</v>
      </c>
      <c r="F46" s="44">
        <f t="shared" si="0"/>
        <v>2666.6666666666665</v>
      </c>
      <c r="G46" s="34" t="s">
        <v>0</v>
      </c>
      <c r="H46" s="25"/>
    </row>
    <row r="47" spans="1:8" s="145" customFormat="1" x14ac:dyDescent="0.25">
      <c r="A47" s="25"/>
      <c r="B47" s="28" t="s">
        <v>199</v>
      </c>
      <c r="C47" s="29" t="s">
        <v>225</v>
      </c>
      <c r="D47" s="30" t="s">
        <v>219</v>
      </c>
      <c r="E47" s="31">
        <v>125000</v>
      </c>
      <c r="F47" s="44">
        <f t="shared" si="0"/>
        <v>1666.6666666666667</v>
      </c>
      <c r="G47" s="34" t="s">
        <v>0</v>
      </c>
      <c r="H47" s="25"/>
    </row>
    <row r="48" spans="1:8" s="145" customFormat="1" x14ac:dyDescent="0.25">
      <c r="A48" s="25"/>
      <c r="B48" s="28" t="s">
        <v>200</v>
      </c>
      <c r="C48" s="29" t="s">
        <v>225</v>
      </c>
      <c r="D48" s="30" t="s">
        <v>223</v>
      </c>
      <c r="E48" s="31">
        <v>95000</v>
      </c>
      <c r="F48" s="44">
        <f t="shared" si="0"/>
        <v>3166.6666666666665</v>
      </c>
      <c r="G48" s="34" t="s">
        <v>0</v>
      </c>
      <c r="H48" s="25"/>
    </row>
    <row r="49" spans="1:8" s="145" customFormat="1" x14ac:dyDescent="0.25">
      <c r="A49" s="25"/>
      <c r="B49" s="28" t="s">
        <v>192</v>
      </c>
      <c r="C49" s="29" t="s">
        <v>225</v>
      </c>
      <c r="D49" s="30" t="s">
        <v>219</v>
      </c>
      <c r="E49" s="31">
        <v>70000</v>
      </c>
      <c r="F49" s="44">
        <f t="shared" si="0"/>
        <v>933.33333333333337</v>
      </c>
      <c r="G49" s="34" t="s">
        <v>0</v>
      </c>
      <c r="H49" s="25"/>
    </row>
    <row r="50" spans="1:8" s="145" customFormat="1" x14ac:dyDescent="0.25">
      <c r="A50" s="25"/>
      <c r="B50" s="28" t="s">
        <v>199</v>
      </c>
      <c r="C50" s="29" t="s">
        <v>225</v>
      </c>
      <c r="D50" s="30" t="s">
        <v>219</v>
      </c>
      <c r="E50" s="31">
        <v>35000</v>
      </c>
      <c r="F50" s="44">
        <f t="shared" si="0"/>
        <v>466.66666666666669</v>
      </c>
      <c r="G50" s="34" t="s">
        <v>0</v>
      </c>
      <c r="H50" s="25"/>
    </row>
    <row r="51" spans="1:8" s="145" customFormat="1" x14ac:dyDescent="0.25">
      <c r="A51" s="25"/>
      <c r="B51" s="28" t="s">
        <v>192</v>
      </c>
      <c r="C51" s="29" t="s">
        <v>225</v>
      </c>
      <c r="D51" s="30" t="s">
        <v>219</v>
      </c>
      <c r="E51" s="31">
        <v>60000</v>
      </c>
      <c r="F51" s="44">
        <f t="shared" si="0"/>
        <v>800</v>
      </c>
      <c r="G51" s="34" t="s">
        <v>0</v>
      </c>
      <c r="H51" s="25"/>
    </row>
    <row r="52" spans="1:8" s="145" customFormat="1" x14ac:dyDescent="0.25">
      <c r="A52" s="25"/>
      <c r="B52" s="28" t="s">
        <v>227</v>
      </c>
      <c r="C52" s="29" t="s">
        <v>225</v>
      </c>
      <c r="D52" s="30" t="s">
        <v>219</v>
      </c>
      <c r="E52" s="31">
        <v>40000</v>
      </c>
      <c r="F52" s="44">
        <f t="shared" si="0"/>
        <v>533.33333333333337</v>
      </c>
      <c r="G52" s="34" t="s">
        <v>0</v>
      </c>
      <c r="H52" s="25"/>
    </row>
    <row r="53" spans="1:8" s="145" customFormat="1" x14ac:dyDescent="0.25">
      <c r="A53" s="25"/>
      <c r="B53" s="28" t="s">
        <v>192</v>
      </c>
      <c r="C53" s="29" t="s">
        <v>225</v>
      </c>
      <c r="D53" s="30" t="s">
        <v>219</v>
      </c>
      <c r="E53" s="31">
        <v>1190000</v>
      </c>
      <c r="F53" s="44">
        <f t="shared" si="0"/>
        <v>15866.666666666666</v>
      </c>
      <c r="G53" s="34" t="s">
        <v>0</v>
      </c>
      <c r="H53" s="25"/>
    </row>
    <row r="54" spans="1:8" s="145" customFormat="1" x14ac:dyDescent="0.25">
      <c r="A54" s="25"/>
      <c r="B54" s="28" t="s">
        <v>227</v>
      </c>
      <c r="C54" s="29" t="s">
        <v>225</v>
      </c>
      <c r="D54" s="30" t="s">
        <v>219</v>
      </c>
      <c r="E54" s="31">
        <v>3575000</v>
      </c>
      <c r="F54" s="44">
        <f t="shared" si="0"/>
        <v>47666.666666666664</v>
      </c>
      <c r="G54" s="34" t="s">
        <v>0</v>
      </c>
      <c r="H54" s="25"/>
    </row>
    <row r="55" spans="1:8" s="145" customFormat="1" x14ac:dyDescent="0.25">
      <c r="A55" s="25"/>
      <c r="B55" s="28" t="s">
        <v>184</v>
      </c>
      <c r="C55" s="29" t="s">
        <v>225</v>
      </c>
      <c r="D55" s="30" t="s">
        <v>219</v>
      </c>
      <c r="E55" s="31">
        <v>750000</v>
      </c>
      <c r="F55" s="44">
        <f t="shared" si="0"/>
        <v>10000</v>
      </c>
      <c r="G55" s="34" t="s">
        <v>0</v>
      </c>
      <c r="H55" s="25"/>
    </row>
    <row r="56" spans="1:8" s="145" customFormat="1" x14ac:dyDescent="0.25">
      <c r="A56" s="25"/>
      <c r="B56" s="28" t="s">
        <v>200</v>
      </c>
      <c r="C56" s="29" t="s">
        <v>225</v>
      </c>
      <c r="D56" s="30" t="s">
        <v>223</v>
      </c>
      <c r="E56" s="31">
        <v>380000</v>
      </c>
      <c r="F56" s="44">
        <f t="shared" si="0"/>
        <v>12666.666666666666</v>
      </c>
      <c r="G56" s="34" t="s">
        <v>0</v>
      </c>
      <c r="H56" s="25"/>
    </row>
    <row r="57" spans="1:8" s="145" customFormat="1" x14ac:dyDescent="0.25">
      <c r="A57" s="25"/>
      <c r="B57" s="28" t="s">
        <v>227</v>
      </c>
      <c r="C57" s="29" t="s">
        <v>225</v>
      </c>
      <c r="D57" s="30" t="s">
        <v>219</v>
      </c>
      <c r="E57" s="31">
        <v>770184</v>
      </c>
      <c r="F57" s="44">
        <f t="shared" si="0"/>
        <v>10269.120000000001</v>
      </c>
      <c r="G57" s="34" t="s">
        <v>0</v>
      </c>
      <c r="H57" s="25"/>
    </row>
    <row r="58" spans="1:8" s="145" customFormat="1" x14ac:dyDescent="0.25">
      <c r="A58" s="25"/>
      <c r="B58" s="28" t="s">
        <v>184</v>
      </c>
      <c r="C58" s="29" t="s">
        <v>225</v>
      </c>
      <c r="D58" s="30" t="s">
        <v>219</v>
      </c>
      <c r="E58" s="31">
        <v>125000</v>
      </c>
      <c r="F58" s="44">
        <f t="shared" si="0"/>
        <v>1666.6666666666667</v>
      </c>
      <c r="G58" s="34" t="s">
        <v>0</v>
      </c>
      <c r="H58" s="25"/>
    </row>
    <row r="59" spans="1:8" s="145" customFormat="1" x14ac:dyDescent="0.25">
      <c r="A59" s="25"/>
      <c r="B59" s="28" t="s">
        <v>227</v>
      </c>
      <c r="C59" s="29" t="s">
        <v>225</v>
      </c>
      <c r="D59" s="30" t="s">
        <v>219</v>
      </c>
      <c r="E59" s="31">
        <v>1848500</v>
      </c>
      <c r="F59" s="44">
        <f t="shared" si="0"/>
        <v>24646.666666666668</v>
      </c>
      <c r="G59" s="34" t="s">
        <v>0</v>
      </c>
      <c r="H59" s="25"/>
    </row>
    <row r="60" spans="1:8" s="145" customFormat="1" x14ac:dyDescent="0.25">
      <c r="A60" s="25"/>
      <c r="B60" s="28" t="s">
        <v>184</v>
      </c>
      <c r="C60" s="29" t="s">
        <v>225</v>
      </c>
      <c r="D60" s="30" t="s">
        <v>219</v>
      </c>
      <c r="E60" s="31">
        <v>150000</v>
      </c>
      <c r="F60" s="44">
        <f t="shared" si="0"/>
        <v>2000</v>
      </c>
      <c r="G60" s="34" t="s">
        <v>0</v>
      </c>
      <c r="H60" s="25"/>
    </row>
    <row r="61" spans="1:8" s="145" customFormat="1" x14ac:dyDescent="0.25">
      <c r="A61" s="25"/>
      <c r="B61" s="28" t="s">
        <v>193</v>
      </c>
      <c r="C61" s="29" t="s">
        <v>225</v>
      </c>
      <c r="D61" s="30" t="s">
        <v>222</v>
      </c>
      <c r="E61" s="31">
        <v>100000</v>
      </c>
      <c r="F61" s="44">
        <f t="shared" si="0"/>
        <v>2000</v>
      </c>
      <c r="G61" s="34" t="s">
        <v>0</v>
      </c>
      <c r="H61" s="25"/>
    </row>
    <row r="62" spans="1:8" s="145" customFormat="1" x14ac:dyDescent="0.25">
      <c r="A62" s="25"/>
      <c r="B62" s="28" t="s">
        <v>194</v>
      </c>
      <c r="C62" s="29" t="s">
        <v>225</v>
      </c>
      <c r="D62" s="30" t="s">
        <v>218</v>
      </c>
      <c r="E62" s="31">
        <v>300000</v>
      </c>
      <c r="F62" s="44">
        <f t="shared" si="0"/>
        <v>15000</v>
      </c>
      <c r="G62" s="34" t="s">
        <v>0</v>
      </c>
      <c r="H62" s="25"/>
    </row>
    <row r="63" spans="1:8" s="145" customFormat="1" x14ac:dyDescent="0.25">
      <c r="A63" s="25"/>
      <c r="B63" s="28" t="s">
        <v>195</v>
      </c>
      <c r="C63" s="29" t="s">
        <v>225</v>
      </c>
      <c r="D63" s="30" t="s">
        <v>220</v>
      </c>
      <c r="E63" s="31">
        <v>100000</v>
      </c>
      <c r="F63" s="44">
        <f t="shared" si="0"/>
        <v>10000</v>
      </c>
      <c r="G63" s="34" t="s">
        <v>0</v>
      </c>
      <c r="H63" s="25"/>
    </row>
    <row r="64" spans="1:8" s="145" customFormat="1" x14ac:dyDescent="0.25">
      <c r="A64" s="25"/>
      <c r="B64" s="28" t="s">
        <v>194</v>
      </c>
      <c r="C64" s="29" t="s">
        <v>225</v>
      </c>
      <c r="D64" s="30" t="s">
        <v>218</v>
      </c>
      <c r="E64" s="31">
        <v>186360</v>
      </c>
      <c r="F64" s="44">
        <f t="shared" si="0"/>
        <v>9318</v>
      </c>
      <c r="G64" s="34" t="s">
        <v>0</v>
      </c>
      <c r="H64" s="25"/>
    </row>
    <row r="65" spans="1:8" s="145" customFormat="1" x14ac:dyDescent="0.25">
      <c r="A65" s="25"/>
      <c r="B65" s="28" t="s">
        <v>193</v>
      </c>
      <c r="C65" s="29" t="s">
        <v>225</v>
      </c>
      <c r="D65" s="30" t="s">
        <v>222</v>
      </c>
      <c r="E65" s="31">
        <v>100000</v>
      </c>
      <c r="F65" s="44">
        <f t="shared" si="0"/>
        <v>2000</v>
      </c>
      <c r="G65" s="34" t="s">
        <v>0</v>
      </c>
      <c r="H65" s="25"/>
    </row>
    <row r="66" spans="1:8" s="145" customFormat="1" x14ac:dyDescent="0.25">
      <c r="A66" s="25"/>
      <c r="B66" s="28" t="s">
        <v>194</v>
      </c>
      <c r="C66" s="29" t="s">
        <v>225</v>
      </c>
      <c r="D66" s="30" t="s">
        <v>218</v>
      </c>
      <c r="E66" s="31">
        <v>780000</v>
      </c>
      <c r="F66" s="44">
        <f t="shared" si="0"/>
        <v>39000</v>
      </c>
      <c r="G66" s="34" t="s">
        <v>0</v>
      </c>
      <c r="H66" s="25"/>
    </row>
    <row r="67" spans="1:8" s="145" customFormat="1" x14ac:dyDescent="0.25">
      <c r="A67" s="25"/>
      <c r="B67" s="28" t="s">
        <v>195</v>
      </c>
      <c r="C67" s="29" t="s">
        <v>225</v>
      </c>
      <c r="D67" s="30" t="s">
        <v>220</v>
      </c>
      <c r="E67" s="31">
        <v>120000</v>
      </c>
      <c r="F67" s="44">
        <f t="shared" si="0"/>
        <v>12000</v>
      </c>
      <c r="G67" s="34" t="s">
        <v>0</v>
      </c>
      <c r="H67" s="25"/>
    </row>
    <row r="68" spans="1:8" s="145" customFormat="1" ht="26.25" x14ac:dyDescent="0.25">
      <c r="A68" s="25"/>
      <c r="B68" s="28" t="s">
        <v>229</v>
      </c>
      <c r="C68" s="29" t="s">
        <v>225</v>
      </c>
      <c r="D68" s="30" t="s">
        <v>218</v>
      </c>
      <c r="E68" s="31">
        <v>450000</v>
      </c>
      <c r="F68" s="44">
        <f t="shared" si="0"/>
        <v>22500</v>
      </c>
      <c r="G68" s="34" t="s">
        <v>0</v>
      </c>
      <c r="H68" s="25"/>
    </row>
    <row r="69" spans="1:8" s="145" customFormat="1" x14ac:dyDescent="0.25">
      <c r="A69" s="25"/>
      <c r="B69" s="28" t="s">
        <v>191</v>
      </c>
      <c r="C69" s="29" t="s">
        <v>225</v>
      </c>
      <c r="D69" s="30" t="s">
        <v>222</v>
      </c>
      <c r="E69" s="31">
        <v>875000</v>
      </c>
      <c r="F69" s="44">
        <f t="shared" si="0"/>
        <v>17500</v>
      </c>
      <c r="G69" s="34" t="s">
        <v>0</v>
      </c>
      <c r="H69" s="25"/>
    </row>
    <row r="70" spans="1:8" s="145" customFormat="1" x14ac:dyDescent="0.25">
      <c r="A70" s="25"/>
      <c r="B70" s="28" t="s">
        <v>190</v>
      </c>
      <c r="C70" s="29" t="s">
        <v>225</v>
      </c>
      <c r="D70" s="30" t="s">
        <v>219</v>
      </c>
      <c r="E70" s="31">
        <v>1000000</v>
      </c>
      <c r="F70" s="44">
        <f t="shared" si="0"/>
        <v>13333.333333333334</v>
      </c>
      <c r="G70" s="34" t="s">
        <v>0</v>
      </c>
      <c r="H70" s="25"/>
    </row>
    <row r="71" spans="1:8" s="145" customFormat="1" x14ac:dyDescent="0.25">
      <c r="A71" s="25"/>
      <c r="B71" s="28" t="s">
        <v>192</v>
      </c>
      <c r="C71" s="29" t="s">
        <v>225</v>
      </c>
      <c r="D71" s="30" t="s">
        <v>219</v>
      </c>
      <c r="E71" s="31">
        <v>450000</v>
      </c>
      <c r="F71" s="44">
        <f t="shared" si="0"/>
        <v>6000</v>
      </c>
      <c r="G71" s="34" t="s">
        <v>0</v>
      </c>
      <c r="H71" s="25"/>
    </row>
    <row r="72" spans="1:8" s="145" customFormat="1" x14ac:dyDescent="0.25">
      <c r="A72" s="25"/>
      <c r="B72" s="28" t="s">
        <v>184</v>
      </c>
      <c r="C72" s="29" t="s">
        <v>225</v>
      </c>
      <c r="D72" s="30" t="s">
        <v>219</v>
      </c>
      <c r="E72" s="31">
        <v>250000</v>
      </c>
      <c r="F72" s="44">
        <f t="shared" si="0"/>
        <v>3333.3333333333335</v>
      </c>
      <c r="G72" s="34" t="s">
        <v>0</v>
      </c>
      <c r="H72" s="25"/>
    </row>
    <row r="73" spans="1:8" s="145" customFormat="1" x14ac:dyDescent="0.25">
      <c r="A73" s="25"/>
      <c r="B73" s="28" t="s">
        <v>227</v>
      </c>
      <c r="C73" s="29" t="s">
        <v>225</v>
      </c>
      <c r="D73" s="30" t="s">
        <v>219</v>
      </c>
      <c r="E73" s="31">
        <v>100000</v>
      </c>
      <c r="F73" s="44">
        <f t="shared" ref="F73:F136" si="1">E73/D73</f>
        <v>1333.3333333333333</v>
      </c>
      <c r="G73" s="34" t="s">
        <v>0</v>
      </c>
      <c r="H73" s="25"/>
    </row>
    <row r="74" spans="1:8" s="145" customFormat="1" x14ac:dyDescent="0.25">
      <c r="A74" s="25"/>
      <c r="B74" s="28" t="s">
        <v>227</v>
      </c>
      <c r="C74" s="29" t="s">
        <v>225</v>
      </c>
      <c r="D74" s="30" t="s">
        <v>219</v>
      </c>
      <c r="E74" s="31">
        <v>100000</v>
      </c>
      <c r="F74" s="44">
        <f t="shared" si="1"/>
        <v>1333.3333333333333</v>
      </c>
      <c r="G74" s="34" t="s">
        <v>0</v>
      </c>
      <c r="H74" s="25"/>
    </row>
    <row r="75" spans="1:8" s="145" customFormat="1" x14ac:dyDescent="0.25">
      <c r="A75" s="25"/>
      <c r="B75" s="28" t="s">
        <v>191</v>
      </c>
      <c r="C75" s="29" t="s">
        <v>225</v>
      </c>
      <c r="D75" s="30" t="s">
        <v>222</v>
      </c>
      <c r="E75" s="31">
        <v>2310000</v>
      </c>
      <c r="F75" s="44">
        <f t="shared" si="1"/>
        <v>46200</v>
      </c>
      <c r="G75" s="34" t="s">
        <v>0</v>
      </c>
      <c r="H75" s="25"/>
    </row>
    <row r="76" spans="1:8" s="145" customFormat="1" x14ac:dyDescent="0.25">
      <c r="A76" s="25"/>
      <c r="B76" s="28" t="s">
        <v>190</v>
      </c>
      <c r="C76" s="29" t="s">
        <v>225</v>
      </c>
      <c r="D76" s="30" t="s">
        <v>219</v>
      </c>
      <c r="E76" s="31">
        <v>1040000</v>
      </c>
      <c r="F76" s="44">
        <f t="shared" si="1"/>
        <v>13866.666666666666</v>
      </c>
      <c r="G76" s="34" t="s">
        <v>0</v>
      </c>
      <c r="H76" s="25"/>
    </row>
    <row r="77" spans="1:8" s="145" customFormat="1" x14ac:dyDescent="0.25">
      <c r="A77" s="25"/>
      <c r="B77" s="28" t="s">
        <v>192</v>
      </c>
      <c r="C77" s="29" t="s">
        <v>225</v>
      </c>
      <c r="D77" s="30" t="s">
        <v>219</v>
      </c>
      <c r="E77" s="31">
        <v>2250000</v>
      </c>
      <c r="F77" s="44">
        <f t="shared" si="1"/>
        <v>30000</v>
      </c>
      <c r="G77" s="34" t="s">
        <v>0</v>
      </c>
      <c r="H77" s="25"/>
    </row>
    <row r="78" spans="1:8" s="145" customFormat="1" x14ac:dyDescent="0.25">
      <c r="A78" s="25"/>
      <c r="B78" s="28" t="s">
        <v>184</v>
      </c>
      <c r="C78" s="29" t="s">
        <v>225</v>
      </c>
      <c r="D78" s="30" t="s">
        <v>219</v>
      </c>
      <c r="E78" s="31">
        <v>400000</v>
      </c>
      <c r="F78" s="44">
        <f t="shared" si="1"/>
        <v>5333.333333333333</v>
      </c>
      <c r="G78" s="34" t="s">
        <v>0</v>
      </c>
      <c r="H78" s="25"/>
    </row>
    <row r="79" spans="1:8" s="145" customFormat="1" ht="26.25" x14ac:dyDescent="0.25">
      <c r="A79" s="25"/>
      <c r="B79" s="28" t="s">
        <v>230</v>
      </c>
      <c r="C79" s="29" t="s">
        <v>225</v>
      </c>
      <c r="D79" s="30" t="s">
        <v>219</v>
      </c>
      <c r="E79" s="31">
        <v>2100000</v>
      </c>
      <c r="F79" s="44">
        <f t="shared" si="1"/>
        <v>28000</v>
      </c>
      <c r="G79" s="34" t="s">
        <v>0</v>
      </c>
      <c r="H79" s="25"/>
    </row>
    <row r="80" spans="1:8" s="145" customFormat="1" ht="26.25" x14ac:dyDescent="0.25">
      <c r="A80" s="25"/>
      <c r="B80" s="28" t="s">
        <v>231</v>
      </c>
      <c r="C80" s="29" t="s">
        <v>225</v>
      </c>
      <c r="D80" s="30" t="s">
        <v>218</v>
      </c>
      <c r="E80" s="31">
        <v>500000</v>
      </c>
      <c r="F80" s="44">
        <f t="shared" si="1"/>
        <v>25000</v>
      </c>
      <c r="G80" s="34" t="s">
        <v>0</v>
      </c>
      <c r="H80" s="25"/>
    </row>
    <row r="81" spans="1:8" s="145" customFormat="1" ht="26.25" x14ac:dyDescent="0.25">
      <c r="A81" s="25"/>
      <c r="B81" s="28" t="s">
        <v>232</v>
      </c>
      <c r="C81" s="29" t="s">
        <v>225</v>
      </c>
      <c r="D81" s="30" t="s">
        <v>220</v>
      </c>
      <c r="E81" s="31">
        <v>250000</v>
      </c>
      <c r="F81" s="44">
        <f t="shared" si="1"/>
        <v>25000</v>
      </c>
      <c r="G81" s="34" t="s">
        <v>0</v>
      </c>
      <c r="H81" s="25"/>
    </row>
    <row r="82" spans="1:8" s="145" customFormat="1" x14ac:dyDescent="0.25">
      <c r="A82" s="25"/>
      <c r="B82" s="28" t="s">
        <v>190</v>
      </c>
      <c r="C82" s="29" t="s">
        <v>225</v>
      </c>
      <c r="D82" s="30" t="s">
        <v>219</v>
      </c>
      <c r="E82" s="31">
        <v>40000</v>
      </c>
      <c r="F82" s="44">
        <f t="shared" si="1"/>
        <v>533.33333333333337</v>
      </c>
      <c r="G82" s="34" t="s">
        <v>0</v>
      </c>
      <c r="H82" s="25"/>
    </row>
    <row r="83" spans="1:8" s="145" customFormat="1" x14ac:dyDescent="0.25">
      <c r="A83" s="25"/>
      <c r="B83" s="28" t="s">
        <v>227</v>
      </c>
      <c r="C83" s="29" t="s">
        <v>225</v>
      </c>
      <c r="D83" s="30" t="s">
        <v>219</v>
      </c>
      <c r="E83" s="31">
        <v>109500</v>
      </c>
      <c r="F83" s="44">
        <f t="shared" si="1"/>
        <v>1460</v>
      </c>
      <c r="G83" s="34" t="s">
        <v>0</v>
      </c>
      <c r="H83" s="25"/>
    </row>
    <row r="84" spans="1:8" s="145" customFormat="1" ht="26.25" x14ac:dyDescent="0.25">
      <c r="A84" s="25"/>
      <c r="B84" s="28" t="s">
        <v>230</v>
      </c>
      <c r="C84" s="29" t="s">
        <v>225</v>
      </c>
      <c r="D84" s="30" t="s">
        <v>219</v>
      </c>
      <c r="E84" s="31">
        <v>75000</v>
      </c>
      <c r="F84" s="44">
        <f t="shared" si="1"/>
        <v>1000</v>
      </c>
      <c r="G84" s="34" t="s">
        <v>0</v>
      </c>
      <c r="H84" s="25"/>
    </row>
    <row r="85" spans="1:8" s="145" customFormat="1" ht="26.25" x14ac:dyDescent="0.25">
      <c r="A85" s="25"/>
      <c r="B85" s="28" t="s">
        <v>231</v>
      </c>
      <c r="C85" s="29" t="s">
        <v>225</v>
      </c>
      <c r="D85" s="30" t="s">
        <v>218</v>
      </c>
      <c r="E85" s="31">
        <v>175000</v>
      </c>
      <c r="F85" s="44">
        <f t="shared" si="1"/>
        <v>8750</v>
      </c>
      <c r="G85" s="34" t="s">
        <v>0</v>
      </c>
      <c r="H85" s="25"/>
    </row>
    <row r="86" spans="1:8" s="145" customFormat="1" ht="26.25" x14ac:dyDescent="0.25">
      <c r="A86" s="25"/>
      <c r="B86" s="28" t="s">
        <v>232</v>
      </c>
      <c r="C86" s="29" t="s">
        <v>225</v>
      </c>
      <c r="D86" s="30" t="s">
        <v>220</v>
      </c>
      <c r="E86" s="31">
        <v>50000</v>
      </c>
      <c r="F86" s="44">
        <f t="shared" si="1"/>
        <v>5000</v>
      </c>
      <c r="G86" s="34" t="s">
        <v>0</v>
      </c>
      <c r="H86" s="25"/>
    </row>
    <row r="87" spans="1:8" s="145" customFormat="1" x14ac:dyDescent="0.25">
      <c r="A87" s="25"/>
      <c r="B87" s="28" t="s">
        <v>233</v>
      </c>
      <c r="C87" s="29" t="s">
        <v>225</v>
      </c>
      <c r="D87" s="30" t="s">
        <v>219</v>
      </c>
      <c r="E87" s="31">
        <v>300000</v>
      </c>
      <c r="F87" s="44">
        <f t="shared" si="1"/>
        <v>4000</v>
      </c>
      <c r="G87" s="34" t="s">
        <v>0</v>
      </c>
      <c r="H87" s="25"/>
    </row>
    <row r="88" spans="1:8" s="145" customFormat="1" ht="26.25" x14ac:dyDescent="0.25">
      <c r="A88" s="25"/>
      <c r="B88" s="28" t="s">
        <v>232</v>
      </c>
      <c r="C88" s="29" t="s">
        <v>225</v>
      </c>
      <c r="D88" s="30" t="s">
        <v>220</v>
      </c>
      <c r="E88" s="31">
        <v>100000</v>
      </c>
      <c r="F88" s="44">
        <f t="shared" si="1"/>
        <v>10000</v>
      </c>
      <c r="G88" s="34" t="s">
        <v>0</v>
      </c>
      <c r="H88" s="25"/>
    </row>
    <row r="89" spans="1:8" s="145" customFormat="1" x14ac:dyDescent="0.25">
      <c r="A89" s="25"/>
      <c r="B89" s="28" t="s">
        <v>228</v>
      </c>
      <c r="C89" s="29" t="s">
        <v>225</v>
      </c>
      <c r="D89" s="30" t="s">
        <v>222</v>
      </c>
      <c r="E89" s="31">
        <v>200000</v>
      </c>
      <c r="F89" s="44">
        <f t="shared" si="1"/>
        <v>4000</v>
      </c>
      <c r="G89" s="34" t="s">
        <v>0</v>
      </c>
      <c r="H89" s="25"/>
    </row>
    <row r="90" spans="1:8" s="145" customFormat="1" x14ac:dyDescent="0.25">
      <c r="A90" s="25"/>
      <c r="B90" s="28" t="s">
        <v>182</v>
      </c>
      <c r="C90" s="29" t="s">
        <v>225</v>
      </c>
      <c r="D90" s="30" t="s">
        <v>217</v>
      </c>
      <c r="E90" s="31">
        <v>200000</v>
      </c>
      <c r="F90" s="44">
        <f t="shared" si="1"/>
        <v>40000</v>
      </c>
      <c r="G90" s="34" t="s">
        <v>0</v>
      </c>
      <c r="H90" s="25"/>
    </row>
    <row r="91" spans="1:8" s="145" customFormat="1" x14ac:dyDescent="0.25">
      <c r="A91" s="25"/>
      <c r="B91" s="28" t="s">
        <v>182</v>
      </c>
      <c r="C91" s="29" t="s">
        <v>225</v>
      </c>
      <c r="D91" s="30" t="s">
        <v>217</v>
      </c>
      <c r="E91" s="31">
        <v>100000</v>
      </c>
      <c r="F91" s="44">
        <f t="shared" si="1"/>
        <v>20000</v>
      </c>
      <c r="G91" s="34" t="s">
        <v>0</v>
      </c>
      <c r="H91" s="25"/>
    </row>
    <row r="92" spans="1:8" s="145" customFormat="1" x14ac:dyDescent="0.25">
      <c r="A92" s="25"/>
      <c r="B92" s="28" t="s">
        <v>184</v>
      </c>
      <c r="C92" s="29" t="s">
        <v>225</v>
      </c>
      <c r="D92" s="30" t="s">
        <v>234</v>
      </c>
      <c r="E92" s="31">
        <v>500000</v>
      </c>
      <c r="F92" s="44">
        <f t="shared" si="1"/>
        <v>20000</v>
      </c>
      <c r="G92" s="34" t="s">
        <v>0</v>
      </c>
      <c r="H92" s="25"/>
    </row>
    <row r="93" spans="1:8" s="145" customFormat="1" x14ac:dyDescent="0.25">
      <c r="A93" s="25"/>
      <c r="B93" s="28" t="s">
        <v>192</v>
      </c>
      <c r="C93" s="29" t="s">
        <v>235</v>
      </c>
      <c r="D93" s="30" t="s">
        <v>219</v>
      </c>
      <c r="E93" s="31">
        <v>1050000</v>
      </c>
      <c r="F93" s="44">
        <f t="shared" si="1"/>
        <v>14000</v>
      </c>
      <c r="G93" s="34" t="s">
        <v>0</v>
      </c>
      <c r="H93" s="25"/>
    </row>
    <row r="94" spans="1:8" s="145" customFormat="1" x14ac:dyDescent="0.25">
      <c r="A94" s="25"/>
      <c r="B94" s="28" t="s">
        <v>227</v>
      </c>
      <c r="C94" s="29" t="s">
        <v>235</v>
      </c>
      <c r="D94" s="30" t="s">
        <v>219</v>
      </c>
      <c r="E94" s="31">
        <v>3190000</v>
      </c>
      <c r="F94" s="44">
        <f t="shared" si="1"/>
        <v>42533.333333333336</v>
      </c>
      <c r="G94" s="34" t="s">
        <v>0</v>
      </c>
      <c r="H94" s="25"/>
    </row>
    <row r="95" spans="1:8" s="145" customFormat="1" x14ac:dyDescent="0.25">
      <c r="A95" s="25"/>
      <c r="B95" s="28" t="s">
        <v>184</v>
      </c>
      <c r="C95" s="29" t="s">
        <v>235</v>
      </c>
      <c r="D95" s="30" t="s">
        <v>219</v>
      </c>
      <c r="E95" s="31">
        <v>475000</v>
      </c>
      <c r="F95" s="44">
        <f t="shared" si="1"/>
        <v>6333.333333333333</v>
      </c>
      <c r="G95" s="34" t="s">
        <v>0</v>
      </c>
      <c r="H95" s="25"/>
    </row>
    <row r="96" spans="1:8" s="145" customFormat="1" x14ac:dyDescent="0.25">
      <c r="A96" s="25"/>
      <c r="B96" s="28" t="s">
        <v>200</v>
      </c>
      <c r="C96" s="29" t="s">
        <v>235</v>
      </c>
      <c r="D96" s="30" t="s">
        <v>223</v>
      </c>
      <c r="E96" s="31">
        <v>285000</v>
      </c>
      <c r="F96" s="44">
        <f t="shared" si="1"/>
        <v>9500</v>
      </c>
      <c r="G96" s="34" t="s">
        <v>0</v>
      </c>
      <c r="H96" s="25"/>
    </row>
    <row r="97" spans="1:8" s="145" customFormat="1" x14ac:dyDescent="0.25">
      <c r="A97" s="25"/>
      <c r="B97" s="28" t="s">
        <v>227</v>
      </c>
      <c r="C97" s="29" t="s">
        <v>235</v>
      </c>
      <c r="D97" s="30" t="s">
        <v>219</v>
      </c>
      <c r="E97" s="31">
        <v>300000</v>
      </c>
      <c r="F97" s="44">
        <f t="shared" si="1"/>
        <v>4000</v>
      </c>
      <c r="G97" s="34" t="s">
        <v>0</v>
      </c>
      <c r="H97" s="25"/>
    </row>
    <row r="98" spans="1:8" s="145" customFormat="1" x14ac:dyDescent="0.25">
      <c r="A98" s="25"/>
      <c r="B98" s="28" t="s">
        <v>228</v>
      </c>
      <c r="C98" s="29" t="s">
        <v>235</v>
      </c>
      <c r="D98" s="30" t="s">
        <v>222</v>
      </c>
      <c r="E98" s="31">
        <v>6400000</v>
      </c>
      <c r="F98" s="44">
        <f t="shared" si="1"/>
        <v>128000</v>
      </c>
      <c r="G98" s="34" t="s">
        <v>0</v>
      </c>
      <c r="H98" s="25"/>
    </row>
    <row r="99" spans="1:8" s="145" customFormat="1" x14ac:dyDescent="0.25">
      <c r="A99" s="25"/>
      <c r="B99" s="28" t="s">
        <v>192</v>
      </c>
      <c r="C99" s="29" t="s">
        <v>235</v>
      </c>
      <c r="D99" s="30" t="s">
        <v>219</v>
      </c>
      <c r="E99" s="31">
        <v>200000</v>
      </c>
      <c r="F99" s="44">
        <f t="shared" si="1"/>
        <v>2666.6666666666665</v>
      </c>
      <c r="G99" s="34" t="s">
        <v>0</v>
      </c>
      <c r="H99" s="25"/>
    </row>
    <row r="100" spans="1:8" s="145" customFormat="1" x14ac:dyDescent="0.25">
      <c r="A100" s="25"/>
      <c r="B100" s="28" t="s">
        <v>227</v>
      </c>
      <c r="C100" s="29" t="s">
        <v>235</v>
      </c>
      <c r="D100" s="30" t="s">
        <v>219</v>
      </c>
      <c r="E100" s="31">
        <v>300800</v>
      </c>
      <c r="F100" s="44">
        <f t="shared" si="1"/>
        <v>4010.6666666666665</v>
      </c>
      <c r="G100" s="34" t="s">
        <v>0</v>
      </c>
      <c r="H100" s="25"/>
    </row>
    <row r="101" spans="1:8" s="145" customFormat="1" x14ac:dyDescent="0.25">
      <c r="A101" s="25"/>
      <c r="B101" s="28" t="s">
        <v>228</v>
      </c>
      <c r="C101" s="29" t="s">
        <v>235</v>
      </c>
      <c r="D101" s="30" t="s">
        <v>222</v>
      </c>
      <c r="E101" s="31">
        <v>185470</v>
      </c>
      <c r="F101" s="44">
        <f t="shared" si="1"/>
        <v>3709.4</v>
      </c>
      <c r="G101" s="34" t="s">
        <v>0</v>
      </c>
      <c r="H101" s="25"/>
    </row>
    <row r="102" spans="1:8" s="145" customFormat="1" x14ac:dyDescent="0.25">
      <c r="A102" s="25"/>
      <c r="B102" s="28" t="s">
        <v>192</v>
      </c>
      <c r="C102" s="29" t="s">
        <v>235</v>
      </c>
      <c r="D102" s="30" t="s">
        <v>219</v>
      </c>
      <c r="E102" s="31">
        <v>5800</v>
      </c>
      <c r="F102" s="44">
        <f t="shared" si="1"/>
        <v>77.333333333333329</v>
      </c>
      <c r="G102" s="34" t="s">
        <v>0</v>
      </c>
      <c r="H102" s="25"/>
    </row>
    <row r="103" spans="1:8" s="145" customFormat="1" x14ac:dyDescent="0.25">
      <c r="A103" s="25"/>
      <c r="B103" s="28" t="s">
        <v>227</v>
      </c>
      <c r="C103" s="29" t="s">
        <v>235</v>
      </c>
      <c r="D103" s="30" t="s">
        <v>219</v>
      </c>
      <c r="E103" s="31">
        <v>8730</v>
      </c>
      <c r="F103" s="44">
        <f t="shared" si="1"/>
        <v>116.4</v>
      </c>
      <c r="G103" s="34" t="s">
        <v>0</v>
      </c>
      <c r="H103" s="25"/>
    </row>
    <row r="104" spans="1:8" s="145" customFormat="1" x14ac:dyDescent="0.25">
      <c r="A104" s="25"/>
      <c r="B104" s="28" t="s">
        <v>228</v>
      </c>
      <c r="C104" s="29" t="s">
        <v>235</v>
      </c>
      <c r="D104" s="30" t="s">
        <v>222</v>
      </c>
      <c r="E104" s="31">
        <v>556415</v>
      </c>
      <c r="F104" s="44">
        <f t="shared" si="1"/>
        <v>11128.3</v>
      </c>
      <c r="G104" s="34" t="s">
        <v>0</v>
      </c>
      <c r="H104" s="25"/>
    </row>
    <row r="105" spans="1:8" s="145" customFormat="1" x14ac:dyDescent="0.25">
      <c r="A105" s="25"/>
      <c r="B105" s="28" t="s">
        <v>215</v>
      </c>
      <c r="C105" s="29" t="s">
        <v>235</v>
      </c>
      <c r="D105" s="30" t="s">
        <v>222</v>
      </c>
      <c r="E105" s="31">
        <v>17390</v>
      </c>
      <c r="F105" s="44">
        <f t="shared" si="1"/>
        <v>347.8</v>
      </c>
      <c r="G105" s="34" t="s">
        <v>0</v>
      </c>
      <c r="H105" s="25"/>
    </row>
    <row r="106" spans="1:8" s="145" customFormat="1" x14ac:dyDescent="0.25">
      <c r="A106" s="25"/>
      <c r="B106" s="28" t="s">
        <v>227</v>
      </c>
      <c r="C106" s="29" t="s">
        <v>235</v>
      </c>
      <c r="D106" s="30" t="s">
        <v>219</v>
      </c>
      <c r="E106" s="31">
        <v>26195</v>
      </c>
      <c r="F106" s="44">
        <f t="shared" si="1"/>
        <v>349.26666666666665</v>
      </c>
      <c r="G106" s="34" t="s">
        <v>0</v>
      </c>
      <c r="H106" s="25"/>
    </row>
    <row r="107" spans="1:8" s="145" customFormat="1" x14ac:dyDescent="0.25">
      <c r="A107" s="25"/>
      <c r="B107" s="28" t="s">
        <v>192</v>
      </c>
      <c r="C107" s="29" t="s">
        <v>235</v>
      </c>
      <c r="D107" s="30" t="s">
        <v>219</v>
      </c>
      <c r="E107" s="31">
        <v>49500</v>
      </c>
      <c r="F107" s="44">
        <f t="shared" si="1"/>
        <v>660</v>
      </c>
      <c r="G107" s="34" t="s">
        <v>0</v>
      </c>
      <c r="H107" s="25"/>
    </row>
    <row r="108" spans="1:8" s="145" customFormat="1" x14ac:dyDescent="0.25">
      <c r="A108" s="25"/>
      <c r="B108" s="28" t="s">
        <v>199</v>
      </c>
      <c r="C108" s="29" t="s">
        <v>235</v>
      </c>
      <c r="D108" s="30" t="s">
        <v>219</v>
      </c>
      <c r="E108" s="31">
        <v>50000</v>
      </c>
      <c r="F108" s="44">
        <f t="shared" si="1"/>
        <v>666.66666666666663</v>
      </c>
      <c r="G108" s="34" t="s">
        <v>0</v>
      </c>
      <c r="H108" s="25"/>
    </row>
    <row r="109" spans="1:8" s="145" customFormat="1" x14ac:dyDescent="0.25">
      <c r="A109" s="25"/>
      <c r="B109" s="28" t="s">
        <v>192</v>
      </c>
      <c r="C109" s="29" t="s">
        <v>235</v>
      </c>
      <c r="D109" s="30" t="s">
        <v>219</v>
      </c>
      <c r="E109" s="31">
        <v>400000</v>
      </c>
      <c r="F109" s="44">
        <f t="shared" si="1"/>
        <v>5333.333333333333</v>
      </c>
      <c r="G109" s="34" t="s">
        <v>0</v>
      </c>
      <c r="H109" s="25"/>
    </row>
    <row r="110" spans="1:8" s="145" customFormat="1" x14ac:dyDescent="0.25">
      <c r="A110" s="25"/>
      <c r="B110" s="28" t="s">
        <v>199</v>
      </c>
      <c r="C110" s="29" t="s">
        <v>235</v>
      </c>
      <c r="D110" s="30" t="s">
        <v>219</v>
      </c>
      <c r="E110" s="31">
        <v>100000</v>
      </c>
      <c r="F110" s="44">
        <f t="shared" si="1"/>
        <v>1333.3333333333333</v>
      </c>
      <c r="G110" s="34" t="s">
        <v>0</v>
      </c>
      <c r="H110" s="25"/>
    </row>
    <row r="111" spans="1:8" s="145" customFormat="1" x14ac:dyDescent="0.25">
      <c r="A111" s="25"/>
      <c r="B111" s="28" t="s">
        <v>193</v>
      </c>
      <c r="C111" s="29" t="s">
        <v>235</v>
      </c>
      <c r="D111" s="30" t="s">
        <v>222</v>
      </c>
      <c r="E111" s="31">
        <v>50000</v>
      </c>
      <c r="F111" s="44">
        <f t="shared" si="1"/>
        <v>1000</v>
      </c>
      <c r="G111" s="34" t="s">
        <v>0</v>
      </c>
      <c r="H111" s="25"/>
    </row>
    <row r="112" spans="1:8" s="145" customFormat="1" x14ac:dyDescent="0.25">
      <c r="A112" s="25"/>
      <c r="B112" s="28" t="s">
        <v>194</v>
      </c>
      <c r="C112" s="29" t="s">
        <v>235</v>
      </c>
      <c r="D112" s="30" t="s">
        <v>218</v>
      </c>
      <c r="E112" s="31">
        <v>125000</v>
      </c>
      <c r="F112" s="44">
        <f t="shared" si="1"/>
        <v>6250</v>
      </c>
      <c r="G112" s="34" t="s">
        <v>0</v>
      </c>
      <c r="H112" s="25"/>
    </row>
    <row r="113" spans="1:8" s="145" customFormat="1" x14ac:dyDescent="0.25">
      <c r="A113" s="25"/>
      <c r="B113" s="28" t="s">
        <v>195</v>
      </c>
      <c r="C113" s="29" t="s">
        <v>235</v>
      </c>
      <c r="D113" s="30" t="s">
        <v>220</v>
      </c>
      <c r="E113" s="31">
        <v>25000</v>
      </c>
      <c r="F113" s="44">
        <f t="shared" si="1"/>
        <v>2500</v>
      </c>
      <c r="G113" s="34" t="s">
        <v>0</v>
      </c>
      <c r="H113" s="25"/>
    </row>
    <row r="114" spans="1:8" s="145" customFormat="1" x14ac:dyDescent="0.25">
      <c r="A114" s="25"/>
      <c r="B114" s="28" t="s">
        <v>233</v>
      </c>
      <c r="C114" s="29" t="s">
        <v>235</v>
      </c>
      <c r="D114" s="30" t="s">
        <v>219</v>
      </c>
      <c r="E114" s="31">
        <v>100000</v>
      </c>
      <c r="F114" s="44">
        <f t="shared" si="1"/>
        <v>1333.3333333333333</v>
      </c>
      <c r="G114" s="34" t="s">
        <v>0</v>
      </c>
      <c r="H114" s="25"/>
    </row>
    <row r="115" spans="1:8" s="145" customFormat="1" x14ac:dyDescent="0.25">
      <c r="A115" s="25"/>
      <c r="B115" s="28" t="s">
        <v>191</v>
      </c>
      <c r="C115" s="29" t="s">
        <v>235</v>
      </c>
      <c r="D115" s="30" t="s">
        <v>222</v>
      </c>
      <c r="E115" s="31">
        <v>6000000</v>
      </c>
      <c r="F115" s="44">
        <f t="shared" si="1"/>
        <v>120000</v>
      </c>
      <c r="G115" s="34" t="s">
        <v>0</v>
      </c>
      <c r="H115" s="25"/>
    </row>
    <row r="116" spans="1:8" s="145" customFormat="1" x14ac:dyDescent="0.25">
      <c r="A116" s="25"/>
      <c r="B116" s="28" t="s">
        <v>190</v>
      </c>
      <c r="C116" s="29" t="s">
        <v>235</v>
      </c>
      <c r="D116" s="30" t="s">
        <v>219</v>
      </c>
      <c r="E116" s="31">
        <v>490000</v>
      </c>
      <c r="F116" s="44">
        <f t="shared" si="1"/>
        <v>6533.333333333333</v>
      </c>
      <c r="G116" s="34" t="s">
        <v>0</v>
      </c>
      <c r="H116" s="25"/>
    </row>
    <row r="117" spans="1:8" s="145" customFormat="1" x14ac:dyDescent="0.25">
      <c r="A117" s="25"/>
      <c r="B117" s="28" t="s">
        <v>236</v>
      </c>
      <c r="C117" s="29" t="s">
        <v>235</v>
      </c>
      <c r="D117" s="30" t="s">
        <v>219</v>
      </c>
      <c r="E117" s="31">
        <v>1497600</v>
      </c>
      <c r="F117" s="44">
        <f t="shared" si="1"/>
        <v>19968</v>
      </c>
      <c r="G117" s="34" t="s">
        <v>0</v>
      </c>
      <c r="H117" s="25"/>
    </row>
    <row r="118" spans="1:8" s="145" customFormat="1" x14ac:dyDescent="0.25">
      <c r="A118" s="25"/>
      <c r="B118" s="28" t="s">
        <v>192</v>
      </c>
      <c r="C118" s="29" t="s">
        <v>235</v>
      </c>
      <c r="D118" s="30" t="s">
        <v>219</v>
      </c>
      <c r="E118" s="31">
        <v>1050000</v>
      </c>
      <c r="F118" s="44">
        <f t="shared" si="1"/>
        <v>14000</v>
      </c>
      <c r="G118" s="34" t="s">
        <v>0</v>
      </c>
      <c r="H118" s="25"/>
    </row>
    <row r="119" spans="1:8" s="145" customFormat="1" x14ac:dyDescent="0.25">
      <c r="A119" s="25"/>
      <c r="B119" s="28" t="s">
        <v>227</v>
      </c>
      <c r="C119" s="29" t="s">
        <v>235</v>
      </c>
      <c r="D119" s="30" t="s">
        <v>219</v>
      </c>
      <c r="E119" s="31">
        <v>1100000</v>
      </c>
      <c r="F119" s="44">
        <f t="shared" si="1"/>
        <v>14666.666666666666</v>
      </c>
      <c r="G119" s="34" t="s">
        <v>0</v>
      </c>
      <c r="H119" s="25"/>
    </row>
    <row r="120" spans="1:8" s="145" customFormat="1" x14ac:dyDescent="0.25">
      <c r="A120" s="25"/>
      <c r="B120" s="28" t="s">
        <v>184</v>
      </c>
      <c r="C120" s="29" t="s">
        <v>235</v>
      </c>
      <c r="D120" s="30" t="s">
        <v>219</v>
      </c>
      <c r="E120" s="31">
        <v>475000</v>
      </c>
      <c r="F120" s="44">
        <f t="shared" si="1"/>
        <v>6333.333333333333</v>
      </c>
      <c r="G120" s="34" t="s">
        <v>0</v>
      </c>
      <c r="H120" s="25"/>
    </row>
    <row r="121" spans="1:8" s="145" customFormat="1" x14ac:dyDescent="0.25">
      <c r="A121" s="25"/>
      <c r="B121" s="28" t="s">
        <v>199</v>
      </c>
      <c r="C121" s="29" t="s">
        <v>235</v>
      </c>
      <c r="D121" s="30" t="s">
        <v>219</v>
      </c>
      <c r="E121" s="31">
        <v>375000</v>
      </c>
      <c r="F121" s="44">
        <f t="shared" si="1"/>
        <v>5000</v>
      </c>
      <c r="G121" s="34" t="s">
        <v>0</v>
      </c>
      <c r="H121" s="25"/>
    </row>
    <row r="122" spans="1:8" s="145" customFormat="1" x14ac:dyDescent="0.25">
      <c r="A122" s="25"/>
      <c r="B122" s="28" t="s">
        <v>200</v>
      </c>
      <c r="C122" s="29" t="s">
        <v>235</v>
      </c>
      <c r="D122" s="30" t="s">
        <v>223</v>
      </c>
      <c r="E122" s="31">
        <v>95000</v>
      </c>
      <c r="F122" s="44">
        <f t="shared" si="1"/>
        <v>3166.6666666666665</v>
      </c>
      <c r="G122" s="34" t="s">
        <v>0</v>
      </c>
      <c r="H122" s="25"/>
    </row>
    <row r="123" spans="1:8" s="145" customFormat="1" x14ac:dyDescent="0.25">
      <c r="A123" s="25"/>
      <c r="B123" s="28" t="s">
        <v>215</v>
      </c>
      <c r="C123" s="29" t="s">
        <v>235</v>
      </c>
      <c r="D123" s="30" t="s">
        <v>222</v>
      </c>
      <c r="E123" s="31">
        <v>70000</v>
      </c>
      <c r="F123" s="44">
        <f t="shared" si="1"/>
        <v>1400</v>
      </c>
      <c r="G123" s="34" t="s">
        <v>0</v>
      </c>
      <c r="H123" s="25"/>
    </row>
    <row r="124" spans="1:8" s="145" customFormat="1" x14ac:dyDescent="0.25">
      <c r="A124" s="25"/>
      <c r="B124" s="28" t="s">
        <v>199</v>
      </c>
      <c r="C124" s="29" t="s">
        <v>235</v>
      </c>
      <c r="D124" s="30" t="s">
        <v>219</v>
      </c>
      <c r="E124" s="31">
        <v>35000</v>
      </c>
      <c r="F124" s="44">
        <f t="shared" si="1"/>
        <v>466.66666666666669</v>
      </c>
      <c r="G124" s="34" t="s">
        <v>0</v>
      </c>
      <c r="H124" s="25"/>
    </row>
    <row r="125" spans="1:8" s="145" customFormat="1" x14ac:dyDescent="0.25">
      <c r="A125" s="25"/>
      <c r="B125" s="28" t="s">
        <v>193</v>
      </c>
      <c r="C125" s="29" t="s">
        <v>235</v>
      </c>
      <c r="D125" s="30" t="s">
        <v>222</v>
      </c>
      <c r="E125" s="31">
        <v>20000</v>
      </c>
      <c r="F125" s="44">
        <f t="shared" si="1"/>
        <v>400</v>
      </c>
      <c r="G125" s="34" t="s">
        <v>0</v>
      </c>
      <c r="H125" s="25"/>
    </row>
    <row r="126" spans="1:8" s="145" customFormat="1" x14ac:dyDescent="0.25">
      <c r="A126" s="25"/>
      <c r="B126" s="28" t="s">
        <v>194</v>
      </c>
      <c r="C126" s="29" t="s">
        <v>235</v>
      </c>
      <c r="D126" s="30" t="s">
        <v>218</v>
      </c>
      <c r="E126" s="31">
        <v>65000</v>
      </c>
      <c r="F126" s="44">
        <f t="shared" si="1"/>
        <v>3250</v>
      </c>
      <c r="G126" s="34" t="s">
        <v>0</v>
      </c>
      <c r="H126" s="25"/>
    </row>
    <row r="127" spans="1:8" s="145" customFormat="1" x14ac:dyDescent="0.25">
      <c r="A127" s="25"/>
      <c r="B127" s="28" t="s">
        <v>195</v>
      </c>
      <c r="C127" s="29" t="s">
        <v>235</v>
      </c>
      <c r="D127" s="30" t="s">
        <v>220</v>
      </c>
      <c r="E127" s="31">
        <v>15000</v>
      </c>
      <c r="F127" s="44">
        <f t="shared" si="1"/>
        <v>1500</v>
      </c>
      <c r="G127" s="34" t="s">
        <v>0</v>
      </c>
      <c r="H127" s="25"/>
    </row>
    <row r="128" spans="1:8" s="145" customFormat="1" x14ac:dyDescent="0.25">
      <c r="A128" s="25"/>
      <c r="B128" s="28" t="s">
        <v>192</v>
      </c>
      <c r="C128" s="29" t="s">
        <v>235</v>
      </c>
      <c r="D128" s="30" t="s">
        <v>219</v>
      </c>
      <c r="E128" s="31">
        <v>100000</v>
      </c>
      <c r="F128" s="44">
        <f t="shared" si="1"/>
        <v>1333.3333333333333</v>
      </c>
      <c r="G128" s="34" t="s">
        <v>0</v>
      </c>
      <c r="H128" s="25"/>
    </row>
    <row r="129" spans="1:8" s="145" customFormat="1" x14ac:dyDescent="0.25">
      <c r="A129" s="25"/>
      <c r="B129" s="28" t="s">
        <v>184</v>
      </c>
      <c r="C129" s="29" t="s">
        <v>235</v>
      </c>
      <c r="D129" s="30" t="s">
        <v>219</v>
      </c>
      <c r="E129" s="31">
        <v>400000</v>
      </c>
      <c r="F129" s="44">
        <f t="shared" si="1"/>
        <v>5333.333333333333</v>
      </c>
      <c r="G129" s="34" t="s">
        <v>0</v>
      </c>
      <c r="H129" s="25"/>
    </row>
    <row r="130" spans="1:8" s="145" customFormat="1" x14ac:dyDescent="0.25">
      <c r="A130" s="25"/>
      <c r="B130" s="28" t="s">
        <v>227</v>
      </c>
      <c r="C130" s="29" t="s">
        <v>235</v>
      </c>
      <c r="D130" s="30" t="s">
        <v>219</v>
      </c>
      <c r="E130" s="31">
        <v>176000</v>
      </c>
      <c r="F130" s="44">
        <f t="shared" si="1"/>
        <v>2346.6666666666665</v>
      </c>
      <c r="G130" s="34" t="s">
        <v>0</v>
      </c>
      <c r="H130" s="25"/>
    </row>
    <row r="131" spans="1:8" s="145" customFormat="1" x14ac:dyDescent="0.25">
      <c r="A131" s="25"/>
      <c r="B131" s="28" t="s">
        <v>184</v>
      </c>
      <c r="C131" s="29" t="s">
        <v>235</v>
      </c>
      <c r="D131" s="30" t="s">
        <v>219</v>
      </c>
      <c r="E131" s="31">
        <v>25000</v>
      </c>
      <c r="F131" s="44">
        <f t="shared" si="1"/>
        <v>333.33333333333331</v>
      </c>
      <c r="G131" s="34" t="s">
        <v>0</v>
      </c>
      <c r="H131" s="25"/>
    </row>
    <row r="132" spans="1:8" s="145" customFormat="1" x14ac:dyDescent="0.25">
      <c r="A132" s="25"/>
      <c r="B132" s="28" t="s">
        <v>202</v>
      </c>
      <c r="C132" s="29" t="s">
        <v>235</v>
      </c>
      <c r="D132" s="30" t="s">
        <v>221</v>
      </c>
      <c r="E132" s="31">
        <v>99000</v>
      </c>
      <c r="F132" s="44">
        <f t="shared" si="1"/>
        <v>1650</v>
      </c>
      <c r="G132" s="34" t="s">
        <v>0</v>
      </c>
      <c r="H132" s="25"/>
    </row>
    <row r="133" spans="1:8" s="145" customFormat="1" x14ac:dyDescent="0.25">
      <c r="A133" s="25"/>
      <c r="B133" s="28" t="s">
        <v>183</v>
      </c>
      <c r="C133" s="29" t="s">
        <v>235</v>
      </c>
      <c r="D133" s="30" t="s">
        <v>218</v>
      </c>
      <c r="E133" s="31">
        <v>297000</v>
      </c>
      <c r="F133" s="44">
        <f t="shared" si="1"/>
        <v>14850</v>
      </c>
      <c r="G133" s="34" t="s">
        <v>0</v>
      </c>
      <c r="H133" s="25"/>
    </row>
    <row r="134" spans="1:8" s="145" customFormat="1" x14ac:dyDescent="0.25">
      <c r="A134" s="25"/>
      <c r="B134" s="28" t="s">
        <v>203</v>
      </c>
      <c r="C134" s="29" t="s">
        <v>235</v>
      </c>
      <c r="D134" s="30" t="s">
        <v>220</v>
      </c>
      <c r="E134" s="31">
        <v>103950</v>
      </c>
      <c r="F134" s="44">
        <f t="shared" si="1"/>
        <v>10395</v>
      </c>
      <c r="G134" s="34" t="s">
        <v>0</v>
      </c>
      <c r="H134" s="25"/>
    </row>
    <row r="135" spans="1:8" s="145" customFormat="1" x14ac:dyDescent="0.25">
      <c r="A135" s="25"/>
      <c r="B135" s="28" t="s">
        <v>202</v>
      </c>
      <c r="C135" s="29" t="s">
        <v>235</v>
      </c>
      <c r="D135" s="30" t="s">
        <v>221</v>
      </c>
      <c r="E135" s="31">
        <v>99000</v>
      </c>
      <c r="F135" s="44">
        <f t="shared" si="1"/>
        <v>1650</v>
      </c>
      <c r="G135" s="34" t="s">
        <v>0</v>
      </c>
      <c r="H135" s="25"/>
    </row>
    <row r="136" spans="1:8" s="145" customFormat="1" x14ac:dyDescent="0.25">
      <c r="A136" s="25"/>
      <c r="B136" s="28" t="s">
        <v>183</v>
      </c>
      <c r="C136" s="29" t="s">
        <v>235</v>
      </c>
      <c r="D136" s="30" t="s">
        <v>218</v>
      </c>
      <c r="E136" s="31">
        <v>300000</v>
      </c>
      <c r="F136" s="44">
        <f t="shared" si="1"/>
        <v>15000</v>
      </c>
      <c r="G136" s="34" t="s">
        <v>0</v>
      </c>
      <c r="H136" s="25"/>
    </row>
    <row r="137" spans="1:8" s="145" customFormat="1" x14ac:dyDescent="0.25">
      <c r="A137" s="25"/>
      <c r="B137" s="28" t="s">
        <v>203</v>
      </c>
      <c r="C137" s="29" t="s">
        <v>235</v>
      </c>
      <c r="D137" s="30" t="s">
        <v>220</v>
      </c>
      <c r="E137" s="31">
        <v>100800</v>
      </c>
      <c r="F137" s="44">
        <f t="shared" ref="F137:F147" si="2">E137/D137</f>
        <v>10080</v>
      </c>
      <c r="G137" s="34" t="s">
        <v>0</v>
      </c>
      <c r="H137" s="25"/>
    </row>
    <row r="138" spans="1:8" s="145" customFormat="1" x14ac:dyDescent="0.25">
      <c r="A138" s="25"/>
      <c r="B138" s="28" t="s">
        <v>202</v>
      </c>
      <c r="C138" s="29" t="s">
        <v>235</v>
      </c>
      <c r="D138" s="30" t="s">
        <v>221</v>
      </c>
      <c r="E138" s="31">
        <v>100500</v>
      </c>
      <c r="F138" s="44">
        <f t="shared" si="2"/>
        <v>1675</v>
      </c>
      <c r="G138" s="34" t="s">
        <v>0</v>
      </c>
      <c r="H138" s="25"/>
    </row>
    <row r="139" spans="1:8" s="145" customFormat="1" x14ac:dyDescent="0.25">
      <c r="A139" s="25"/>
      <c r="B139" s="28" t="s">
        <v>183</v>
      </c>
      <c r="C139" s="29" t="s">
        <v>235</v>
      </c>
      <c r="D139" s="30" t="s">
        <v>218</v>
      </c>
      <c r="E139" s="31">
        <v>300000</v>
      </c>
      <c r="F139" s="44">
        <f t="shared" si="2"/>
        <v>15000</v>
      </c>
      <c r="G139" s="34" t="s">
        <v>0</v>
      </c>
      <c r="H139" s="25"/>
    </row>
    <row r="140" spans="1:8" s="145" customFormat="1" x14ac:dyDescent="0.25">
      <c r="A140" s="25"/>
      <c r="B140" s="28" t="s">
        <v>203</v>
      </c>
      <c r="C140" s="29" t="s">
        <v>235</v>
      </c>
      <c r="D140" s="30" t="s">
        <v>220</v>
      </c>
      <c r="E140" s="31">
        <v>99000</v>
      </c>
      <c r="F140" s="44">
        <f t="shared" si="2"/>
        <v>9900</v>
      </c>
      <c r="G140" s="34" t="s">
        <v>0</v>
      </c>
      <c r="H140" s="25"/>
    </row>
    <row r="141" spans="1:8" s="145" customFormat="1" x14ac:dyDescent="0.25">
      <c r="A141" s="25"/>
      <c r="B141" s="28" t="s">
        <v>191</v>
      </c>
      <c r="C141" s="29" t="s">
        <v>235</v>
      </c>
      <c r="D141" s="30" t="s">
        <v>222</v>
      </c>
      <c r="E141" s="31">
        <v>7000000</v>
      </c>
      <c r="F141" s="44">
        <f t="shared" si="2"/>
        <v>140000</v>
      </c>
      <c r="G141" s="34" t="s">
        <v>0</v>
      </c>
      <c r="H141" s="25"/>
    </row>
    <row r="142" spans="1:8" s="145" customFormat="1" ht="26.25" x14ac:dyDescent="0.25">
      <c r="A142" s="25"/>
      <c r="B142" s="28" t="s">
        <v>230</v>
      </c>
      <c r="C142" s="29" t="s">
        <v>235</v>
      </c>
      <c r="D142" s="30" t="s">
        <v>219</v>
      </c>
      <c r="E142" s="31">
        <v>2550000</v>
      </c>
      <c r="F142" s="44">
        <f t="shared" si="2"/>
        <v>34000</v>
      </c>
      <c r="G142" s="34" t="s">
        <v>0</v>
      </c>
      <c r="H142" s="25"/>
    </row>
    <row r="143" spans="1:8" s="145" customFormat="1" x14ac:dyDescent="0.25">
      <c r="A143" s="25"/>
      <c r="B143" s="28" t="s">
        <v>190</v>
      </c>
      <c r="C143" s="29" t="s">
        <v>235</v>
      </c>
      <c r="D143" s="30" t="s">
        <v>219</v>
      </c>
      <c r="E143" s="31">
        <v>1000000</v>
      </c>
      <c r="F143" s="44">
        <f t="shared" si="2"/>
        <v>13333.333333333334</v>
      </c>
      <c r="G143" s="34" t="s">
        <v>0</v>
      </c>
      <c r="H143" s="25"/>
    </row>
    <row r="144" spans="1:8" s="145" customFormat="1" x14ac:dyDescent="0.25">
      <c r="A144" s="25"/>
      <c r="B144" s="28" t="s">
        <v>215</v>
      </c>
      <c r="C144" s="29" t="s">
        <v>235</v>
      </c>
      <c r="D144" s="30" t="s">
        <v>222</v>
      </c>
      <c r="E144" s="31">
        <v>525000</v>
      </c>
      <c r="F144" s="44">
        <f t="shared" si="2"/>
        <v>10500</v>
      </c>
      <c r="G144" s="34" t="s">
        <v>0</v>
      </c>
      <c r="H144" s="25"/>
    </row>
    <row r="145" spans="1:8" s="145" customFormat="1" x14ac:dyDescent="0.25">
      <c r="A145" s="25"/>
      <c r="B145" s="28" t="s">
        <v>227</v>
      </c>
      <c r="C145" s="29" t="s">
        <v>235</v>
      </c>
      <c r="D145" s="30" t="s">
        <v>219</v>
      </c>
      <c r="E145" s="31">
        <v>900000</v>
      </c>
      <c r="F145" s="44">
        <f t="shared" si="2"/>
        <v>12000</v>
      </c>
      <c r="G145" s="34" t="s">
        <v>0</v>
      </c>
      <c r="H145" s="25"/>
    </row>
    <row r="146" spans="1:8" s="145" customFormat="1" x14ac:dyDescent="0.25">
      <c r="A146" s="25"/>
      <c r="B146" s="28" t="s">
        <v>184</v>
      </c>
      <c r="C146" s="29" t="s">
        <v>235</v>
      </c>
      <c r="D146" s="30" t="s">
        <v>219</v>
      </c>
      <c r="E146" s="31">
        <v>536850</v>
      </c>
      <c r="F146" s="44">
        <f t="shared" si="2"/>
        <v>7158</v>
      </c>
      <c r="G146" s="34" t="s">
        <v>0</v>
      </c>
      <c r="H146" s="25"/>
    </row>
    <row r="147" spans="1:8" s="145" customFormat="1" x14ac:dyDescent="0.25">
      <c r="A147" s="25"/>
      <c r="B147" s="28" t="s">
        <v>184</v>
      </c>
      <c r="C147" s="29" t="s">
        <v>235</v>
      </c>
      <c r="D147" s="30" t="s">
        <v>234</v>
      </c>
      <c r="E147" s="31">
        <v>100000</v>
      </c>
      <c r="F147" s="44">
        <f t="shared" si="2"/>
        <v>4000</v>
      </c>
      <c r="G147" s="34" t="s">
        <v>0</v>
      </c>
      <c r="H147" s="25"/>
    </row>
    <row r="148" spans="1:8" s="145" customFormat="1" x14ac:dyDescent="0.25">
      <c r="A148" s="25"/>
      <c r="B148" s="105" t="s">
        <v>69</v>
      </c>
      <c r="C148" s="162"/>
      <c r="D148" s="163"/>
      <c r="E148" s="164"/>
      <c r="F148" s="45">
        <f>SUMIF(C8:C147,"2015",F8:F147)</f>
        <v>1044030.4733333334</v>
      </c>
      <c r="G148" s="46" t="s">
        <v>0</v>
      </c>
      <c r="H148" s="25"/>
    </row>
    <row r="149" spans="1:8" s="145" customFormat="1" x14ac:dyDescent="0.25">
      <c r="A149" s="25"/>
      <c r="B149" s="103" t="s">
        <v>129</v>
      </c>
      <c r="C149" s="165"/>
      <c r="D149" s="166"/>
      <c r="E149" s="167"/>
      <c r="F149" s="45">
        <f>SUMIF(C8:C147,"2016",F8:F147)</f>
        <v>753071.83333333337</v>
      </c>
      <c r="G149" s="46" t="s">
        <v>0</v>
      </c>
      <c r="H149" s="25"/>
    </row>
    <row r="150" spans="1:8" s="145" customFormat="1" x14ac:dyDescent="0.25">
      <c r="A150" s="25"/>
      <c r="B150" s="49" t="s">
        <v>33</v>
      </c>
      <c r="C150" s="168"/>
      <c r="D150" s="169"/>
      <c r="E150" s="169"/>
      <c r="F150" s="47">
        <f>F148+F149</f>
        <v>1797102.3066666666</v>
      </c>
      <c r="G150" s="48" t="s">
        <v>0</v>
      </c>
      <c r="H150" s="25"/>
    </row>
    <row r="151" spans="1:8" s="145" customFormat="1" x14ac:dyDescent="0.25">
      <c r="A151" s="25"/>
      <c r="B151" s="25"/>
      <c r="C151" s="161"/>
      <c r="D151" s="25"/>
      <c r="E151" s="25"/>
      <c r="F151" s="25"/>
      <c r="G151" s="25"/>
      <c r="H151" s="25"/>
    </row>
    <row r="152" spans="1:8" s="145" customFormat="1" x14ac:dyDescent="0.25">
      <c r="A152" s="25"/>
      <c r="B152" s="25"/>
      <c r="C152" s="161"/>
      <c r="D152" s="25"/>
      <c r="E152" s="25"/>
      <c r="F152" s="25"/>
      <c r="G152" s="25"/>
      <c r="H152" s="25"/>
    </row>
    <row r="153" spans="1:8" s="145" customFormat="1" x14ac:dyDescent="0.25">
      <c r="A153" s="25"/>
      <c r="B153" s="25"/>
      <c r="C153" s="161"/>
      <c r="D153" s="25"/>
      <c r="E153" s="25"/>
      <c r="F153" s="170"/>
      <c r="G153" s="170"/>
      <c r="H153" s="25"/>
    </row>
    <row r="154" spans="1:8" s="145" customFormat="1" hidden="1" x14ac:dyDescent="0.25">
      <c r="C154" s="171"/>
    </row>
    <row r="155" spans="1:8" s="145" customFormat="1" hidden="1" x14ac:dyDescent="0.25">
      <c r="C155" s="171"/>
    </row>
    <row r="156" spans="1:8" s="145" customFormat="1" hidden="1" x14ac:dyDescent="0.25">
      <c r="C156" s="171"/>
    </row>
    <row r="157" spans="1:8" s="145" customFormat="1" hidden="1" x14ac:dyDescent="0.25">
      <c r="C157" s="171"/>
    </row>
    <row r="158" spans="1:8" s="145" customFormat="1" hidden="1" x14ac:dyDescent="0.25">
      <c r="C158" s="171"/>
    </row>
    <row r="159" spans="1:8" s="145" customFormat="1" hidden="1" x14ac:dyDescent="0.25">
      <c r="C159" s="171"/>
    </row>
    <row r="160" spans="1:8" s="145" customFormat="1" hidden="1" x14ac:dyDescent="0.25">
      <c r="C160" s="171"/>
    </row>
    <row r="161" spans="3:3" s="145" customFormat="1" hidden="1" x14ac:dyDescent="0.25">
      <c r="C161" s="171"/>
    </row>
    <row r="162" spans="3:3" s="145" customFormat="1" hidden="1" x14ac:dyDescent="0.25">
      <c r="C162" s="171"/>
    </row>
    <row r="163" spans="3:3" s="145" customFormat="1" hidden="1" x14ac:dyDescent="0.25">
      <c r="C163" s="171"/>
    </row>
    <row r="164" spans="3:3" s="145" customFormat="1" hidden="1" x14ac:dyDescent="0.25">
      <c r="C164" s="171"/>
    </row>
    <row r="165" spans="3:3" s="145" customFormat="1" hidden="1" x14ac:dyDescent="0.25">
      <c r="C165" s="171"/>
    </row>
    <row r="166" spans="3:3" s="145" customFormat="1" hidden="1" x14ac:dyDescent="0.25">
      <c r="C166" s="171"/>
    </row>
    <row r="167" spans="3:3" s="145" customFormat="1" hidden="1" x14ac:dyDescent="0.25">
      <c r="C167" s="171"/>
    </row>
    <row r="168" spans="3:3" s="145" customFormat="1" hidden="1" x14ac:dyDescent="0.25">
      <c r="C168" s="171"/>
    </row>
    <row r="169" spans="3:3" s="145" customFormat="1" hidden="1" x14ac:dyDescent="0.25">
      <c r="C169" s="171"/>
    </row>
    <row r="170" spans="3:3" s="145" customFormat="1" hidden="1" x14ac:dyDescent="0.25">
      <c r="C170" s="171"/>
    </row>
    <row r="171" spans="3:3" s="145" customFormat="1" hidden="1" x14ac:dyDescent="0.25">
      <c r="C171" s="171"/>
    </row>
    <row r="172" spans="3:3" s="145" customFormat="1" hidden="1" x14ac:dyDescent="0.25">
      <c r="C172" s="171"/>
    </row>
    <row r="173" spans="3:3" s="145" customFormat="1" hidden="1" x14ac:dyDescent="0.25">
      <c r="C173" s="171"/>
    </row>
    <row r="174" spans="3:3" s="145" customFormat="1" ht="12" hidden="1" customHeight="1" x14ac:dyDescent="0.25">
      <c r="C174" s="171"/>
    </row>
    <row r="175" spans="3:3" s="145" customFormat="1" hidden="1" x14ac:dyDescent="0.25">
      <c r="C175" s="171"/>
    </row>
    <row r="176" spans="3:3" s="145" customFormat="1" hidden="1" x14ac:dyDescent="0.25">
      <c r="C176" s="171"/>
    </row>
    <row r="177" spans="3:3" s="145" customFormat="1" hidden="1" x14ac:dyDescent="0.25">
      <c r="C177" s="171"/>
    </row>
    <row r="178" spans="3:3" s="145" customFormat="1" hidden="1" x14ac:dyDescent="0.25">
      <c r="C178" s="171"/>
    </row>
    <row r="179" spans="3:3" s="145" customFormat="1" hidden="1" x14ac:dyDescent="0.25">
      <c r="C179" s="171"/>
    </row>
    <row r="180" spans="3:3" s="145" customFormat="1" hidden="1" x14ac:dyDescent="0.25">
      <c r="C180" s="171"/>
    </row>
    <row r="181" spans="3:3" s="145" customFormat="1" hidden="1" x14ac:dyDescent="0.25">
      <c r="C181" s="171"/>
    </row>
    <row r="182" spans="3:3" s="145" customFormat="1" hidden="1" x14ac:dyDescent="0.25">
      <c r="C182" s="171"/>
    </row>
    <row r="183" spans="3:3" s="145" customFormat="1" hidden="1" x14ac:dyDescent="0.25">
      <c r="C183" s="171"/>
    </row>
    <row r="184" spans="3:3" s="145" customFormat="1" hidden="1" x14ac:dyDescent="0.25">
      <c r="C184" s="171"/>
    </row>
    <row r="185" spans="3:3" s="145" customFormat="1" hidden="1" x14ac:dyDescent="0.25">
      <c r="C185" s="171"/>
    </row>
    <row r="186" spans="3:3" s="145" customFormat="1" hidden="1" x14ac:dyDescent="0.25">
      <c r="C186" s="171"/>
    </row>
    <row r="187" spans="3:3" s="145" customFormat="1" hidden="1" x14ac:dyDescent="0.25">
      <c r="C187" s="171"/>
    </row>
    <row r="188" spans="3:3" s="145" customFormat="1" hidden="1" x14ac:dyDescent="0.25">
      <c r="C188" s="171"/>
    </row>
    <row r="189" spans="3:3" s="145" customFormat="1" hidden="1" x14ac:dyDescent="0.25">
      <c r="C189" s="171"/>
    </row>
    <row r="190" spans="3:3" s="145" customFormat="1" hidden="1" x14ac:dyDescent="0.25">
      <c r="C190" s="171"/>
    </row>
    <row r="191" spans="3:3" s="145" customFormat="1" hidden="1" x14ac:dyDescent="0.25">
      <c r="C191" s="171"/>
    </row>
    <row r="192" spans="3:3" s="145" customFormat="1" hidden="1" x14ac:dyDescent="0.25">
      <c r="C192" s="171"/>
    </row>
    <row r="193" spans="3:3" s="145" customFormat="1" hidden="1" x14ac:dyDescent="0.25">
      <c r="C193" s="171"/>
    </row>
    <row r="194" spans="3:3" s="145" customFormat="1" hidden="1" x14ac:dyDescent="0.25">
      <c r="C194" s="171"/>
    </row>
    <row r="195" spans="3:3" s="145" customFormat="1" hidden="1" x14ac:dyDescent="0.25">
      <c r="C195" s="171"/>
    </row>
    <row r="196" spans="3:3" s="145" customFormat="1" hidden="1" x14ac:dyDescent="0.25">
      <c r="C196" s="171"/>
    </row>
    <row r="197" spans="3:3" s="145" customFormat="1" hidden="1" x14ac:dyDescent="0.25">
      <c r="C197" s="171"/>
    </row>
    <row r="198" spans="3:3" s="145" customFormat="1" hidden="1" x14ac:dyDescent="0.25">
      <c r="C198" s="171"/>
    </row>
    <row r="199" spans="3:3" s="145" customFormat="1" hidden="1" x14ac:dyDescent="0.25">
      <c r="C199" s="171"/>
    </row>
    <row r="200" spans="3:3" s="145" customFormat="1" hidden="1" x14ac:dyDescent="0.25">
      <c r="C200" s="171"/>
    </row>
    <row r="201" spans="3:3" s="145" customFormat="1" hidden="1" x14ac:dyDescent="0.25">
      <c r="C201" s="171"/>
    </row>
    <row r="202" spans="3:3" s="145" customFormat="1" hidden="1" x14ac:dyDescent="0.25">
      <c r="C202" s="171"/>
    </row>
    <row r="203" spans="3:3" s="145" customFormat="1" hidden="1" x14ac:dyDescent="0.25">
      <c r="C203" s="171"/>
    </row>
    <row r="204" spans="3:3" s="145" customFormat="1" hidden="1" x14ac:dyDescent="0.25">
      <c r="C204" s="171"/>
    </row>
    <row r="205" spans="3:3" s="145" customFormat="1" hidden="1" x14ac:dyDescent="0.25">
      <c r="C205" s="171"/>
    </row>
    <row r="206" spans="3:3" s="145" customFormat="1" hidden="1" x14ac:dyDescent="0.25">
      <c r="C206" s="171"/>
    </row>
    <row r="207" spans="3:3" s="145" customFormat="1" hidden="1" x14ac:dyDescent="0.25">
      <c r="C207" s="171"/>
    </row>
    <row r="208" spans="3:3" s="145" customFormat="1" hidden="1" x14ac:dyDescent="0.25">
      <c r="C208" s="171"/>
    </row>
    <row r="209" spans="3:3" s="145" customFormat="1" hidden="1" x14ac:dyDescent="0.25">
      <c r="C209" s="171"/>
    </row>
    <row r="210" spans="3:3" s="145" customFormat="1" hidden="1" x14ac:dyDescent="0.25">
      <c r="C210" s="171"/>
    </row>
    <row r="211" spans="3:3" s="145" customFormat="1" hidden="1" x14ac:dyDescent="0.25">
      <c r="C211" s="171"/>
    </row>
    <row r="212" spans="3:3" s="145" customFormat="1" hidden="1" x14ac:dyDescent="0.25">
      <c r="C212" s="171"/>
    </row>
    <row r="213" spans="3:3" s="145" customFormat="1" hidden="1" x14ac:dyDescent="0.25">
      <c r="C213" s="171"/>
    </row>
    <row r="214" spans="3:3" s="145" customFormat="1" hidden="1" x14ac:dyDescent="0.25">
      <c r="C214" s="171"/>
    </row>
    <row r="215" spans="3:3" s="145" customFormat="1" hidden="1" x14ac:dyDescent="0.25">
      <c r="C215" s="171"/>
    </row>
    <row r="216" spans="3:3" s="145" customFormat="1" hidden="1" x14ac:dyDescent="0.25">
      <c r="C216" s="171"/>
    </row>
    <row r="217" spans="3:3" s="145" customFormat="1" hidden="1" x14ac:dyDescent="0.25">
      <c r="C217" s="171"/>
    </row>
    <row r="218" spans="3:3" s="145" customFormat="1" hidden="1" x14ac:dyDescent="0.25">
      <c r="C218" s="171"/>
    </row>
    <row r="219" spans="3:3" s="145" customFormat="1" hidden="1" x14ac:dyDescent="0.25">
      <c r="C219" s="171"/>
    </row>
    <row r="220" spans="3:3" s="145" customFormat="1" hidden="1" x14ac:dyDescent="0.25">
      <c r="C220" s="171"/>
    </row>
    <row r="221" spans="3:3" s="145" customFormat="1" hidden="1" x14ac:dyDescent="0.25">
      <c r="C221" s="171"/>
    </row>
    <row r="222" spans="3:3" s="145" customFormat="1" hidden="1" x14ac:dyDescent="0.25">
      <c r="C222" s="171"/>
    </row>
    <row r="223" spans="3:3" s="145" customFormat="1" hidden="1" x14ac:dyDescent="0.25">
      <c r="C223" s="171"/>
    </row>
    <row r="224" spans="3:3" s="145" customFormat="1" hidden="1" x14ac:dyDescent="0.25">
      <c r="C224" s="171"/>
    </row>
    <row r="225" spans="3:3" s="145" customFormat="1" hidden="1" x14ac:dyDescent="0.25">
      <c r="C225" s="171"/>
    </row>
    <row r="226" spans="3:3" s="145" customFormat="1" hidden="1" x14ac:dyDescent="0.25">
      <c r="C226" s="171"/>
    </row>
    <row r="227" spans="3:3" s="145" customFormat="1" hidden="1" x14ac:dyDescent="0.25">
      <c r="C227" s="171"/>
    </row>
    <row r="228" spans="3:3" s="145" customFormat="1" hidden="1" x14ac:dyDescent="0.25">
      <c r="C228" s="171"/>
    </row>
    <row r="229" spans="3:3" s="145" customFormat="1" hidden="1" x14ac:dyDescent="0.25">
      <c r="C229" s="171"/>
    </row>
    <row r="230" spans="3:3" s="145" customFormat="1" hidden="1" x14ac:dyDescent="0.25">
      <c r="C230" s="171"/>
    </row>
    <row r="231" spans="3:3" s="145" customFormat="1" hidden="1" x14ac:dyDescent="0.25">
      <c r="C231" s="171"/>
    </row>
    <row r="232" spans="3:3" s="145" customFormat="1" hidden="1" x14ac:dyDescent="0.25">
      <c r="C232" s="171"/>
    </row>
    <row r="233" spans="3:3" s="145" customFormat="1" hidden="1" x14ac:dyDescent="0.25">
      <c r="C233" s="171"/>
    </row>
    <row r="234" spans="3:3" s="145" customFormat="1" hidden="1" x14ac:dyDescent="0.25">
      <c r="C234" s="171"/>
    </row>
    <row r="235" spans="3:3" s="145" customFormat="1" hidden="1" x14ac:dyDescent="0.25">
      <c r="C235" s="171"/>
    </row>
    <row r="236" spans="3:3" s="145" customFormat="1" hidden="1" x14ac:dyDescent="0.25">
      <c r="C236" s="171"/>
    </row>
    <row r="237" spans="3:3" s="145" customFormat="1" hidden="1" x14ac:dyDescent="0.25">
      <c r="C237" s="171"/>
    </row>
    <row r="238" spans="3:3" s="145" customFormat="1" hidden="1" x14ac:dyDescent="0.25">
      <c r="C238" s="171"/>
    </row>
    <row r="239" spans="3:3" s="145" customFormat="1" hidden="1" x14ac:dyDescent="0.25">
      <c r="C239" s="171"/>
    </row>
    <row r="240" spans="3:3" s="145" customFormat="1" hidden="1" x14ac:dyDescent="0.25">
      <c r="C240" s="171"/>
    </row>
    <row r="241" spans="3:3" s="145" customFormat="1" hidden="1" x14ac:dyDescent="0.25">
      <c r="C241" s="171"/>
    </row>
    <row r="242" spans="3:3" s="145" customFormat="1" hidden="1" x14ac:dyDescent="0.25">
      <c r="C242" s="171"/>
    </row>
    <row r="243" spans="3:3" s="145" customFormat="1" hidden="1" x14ac:dyDescent="0.25">
      <c r="C243" s="171"/>
    </row>
    <row r="244" spans="3:3" s="145" customFormat="1" hidden="1" x14ac:dyDescent="0.25">
      <c r="C244" s="171"/>
    </row>
    <row r="245" spans="3:3" s="145" customFormat="1" hidden="1" x14ac:dyDescent="0.25">
      <c r="C245" s="171"/>
    </row>
    <row r="246" spans="3:3" s="145" customFormat="1" hidden="1" x14ac:dyDescent="0.25">
      <c r="C246" s="171"/>
    </row>
    <row r="247" spans="3:3" s="145" customFormat="1" hidden="1" x14ac:dyDescent="0.25">
      <c r="C247" s="171"/>
    </row>
    <row r="248" spans="3:3" s="145" customFormat="1" hidden="1" x14ac:dyDescent="0.25">
      <c r="C248" s="171"/>
    </row>
    <row r="249" spans="3:3" s="145" customFormat="1" hidden="1" x14ac:dyDescent="0.25">
      <c r="C249" s="171"/>
    </row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42578125" style="174" customWidth="1"/>
    <col min="3" max="3" width="20.28515625" style="174" customWidth="1"/>
    <col min="4" max="4" width="4" style="180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Allerød Spildevand AS</v>
      </c>
      <c r="B1" s="55"/>
      <c r="C1" s="55"/>
      <c r="D1" s="173"/>
      <c r="E1" s="55"/>
    </row>
    <row r="2" spans="1:5" x14ac:dyDescent="0.25">
      <c r="A2" s="216" t="str">
        <f>'1. Forside'!A2</f>
        <v>S002</v>
      </c>
      <c r="B2" s="55"/>
      <c r="C2" s="55"/>
      <c r="D2" s="173"/>
      <c r="E2" s="55"/>
    </row>
    <row r="3" spans="1:5" x14ac:dyDescent="0.25">
      <c r="A3" s="55"/>
      <c r="B3" s="55"/>
      <c r="C3" s="55"/>
      <c r="D3" s="173"/>
      <c r="E3" s="55"/>
    </row>
    <row r="4" spans="1:5" ht="20.25" x14ac:dyDescent="0.25">
      <c r="A4" s="55"/>
      <c r="B4" s="265" t="s">
        <v>118</v>
      </c>
      <c r="C4" s="265"/>
      <c r="D4" s="265"/>
      <c r="E4" s="55"/>
    </row>
    <row r="5" spans="1:5" x14ac:dyDescent="0.25">
      <c r="A5" s="55"/>
      <c r="B5" s="55"/>
      <c r="C5" s="55"/>
      <c r="D5" s="173"/>
      <c r="E5" s="55"/>
    </row>
    <row r="6" spans="1:5" ht="26.25" customHeight="1" x14ac:dyDescent="0.25">
      <c r="A6" s="55"/>
      <c r="B6" s="51" t="s">
        <v>139</v>
      </c>
      <c r="C6" s="175"/>
      <c r="D6" s="176"/>
      <c r="E6" s="55"/>
    </row>
    <row r="7" spans="1:5" x14ac:dyDescent="0.25">
      <c r="A7" s="55"/>
      <c r="B7" s="201" t="s">
        <v>13</v>
      </c>
      <c r="C7" s="50">
        <v>34000</v>
      </c>
      <c r="D7" s="177" t="s">
        <v>0</v>
      </c>
      <c r="E7" s="55"/>
    </row>
    <row r="8" spans="1:5" x14ac:dyDescent="0.25">
      <c r="A8" s="55"/>
      <c r="B8" s="201" t="s">
        <v>238</v>
      </c>
      <c r="C8" s="50">
        <v>120000</v>
      </c>
      <c r="D8" s="177" t="s">
        <v>0</v>
      </c>
      <c r="E8" s="55"/>
    </row>
    <row r="9" spans="1:5" x14ac:dyDescent="0.25">
      <c r="A9" s="55"/>
      <c r="B9" s="201" t="s">
        <v>239</v>
      </c>
      <c r="C9" s="50">
        <v>3800000</v>
      </c>
      <c r="D9" s="177" t="s">
        <v>0</v>
      </c>
      <c r="E9" s="55"/>
    </row>
    <row r="10" spans="1:5" x14ac:dyDescent="0.25">
      <c r="A10" s="55"/>
      <c r="B10" s="201" t="s">
        <v>240</v>
      </c>
      <c r="C10" s="50">
        <v>400000</v>
      </c>
      <c r="D10" s="177" t="s">
        <v>0</v>
      </c>
      <c r="E10" s="55"/>
    </row>
    <row r="11" spans="1:5" x14ac:dyDescent="0.25">
      <c r="A11" s="55"/>
      <c r="B11" s="201" t="s">
        <v>241</v>
      </c>
      <c r="C11" s="50">
        <v>130000</v>
      </c>
      <c r="D11" s="177" t="s">
        <v>0</v>
      </c>
      <c r="E11" s="55"/>
    </row>
    <row r="12" spans="1:5" x14ac:dyDescent="0.25">
      <c r="A12" s="55"/>
      <c r="B12" s="53" t="s">
        <v>32</v>
      </c>
      <c r="C12" s="54">
        <f>SUM(C7:C11)</f>
        <v>4484000</v>
      </c>
      <c r="D12" s="53" t="s">
        <v>0</v>
      </c>
      <c r="E12" s="55"/>
    </row>
    <row r="13" spans="1:5" x14ac:dyDescent="0.25">
      <c r="A13" s="55"/>
      <c r="B13" s="55"/>
      <c r="C13" s="55"/>
      <c r="D13" s="173"/>
      <c r="E13" s="55"/>
    </row>
    <row r="14" spans="1:5" x14ac:dyDescent="0.25">
      <c r="A14" s="55"/>
      <c r="B14" s="55"/>
      <c r="C14" s="55"/>
      <c r="D14" s="173"/>
      <c r="E14" s="55"/>
    </row>
    <row r="15" spans="1:5" ht="38.25" customHeight="1" x14ac:dyDescent="0.25">
      <c r="A15" s="55"/>
      <c r="B15" s="266" t="s">
        <v>140</v>
      </c>
      <c r="C15" s="267"/>
      <c r="D15" s="268"/>
      <c r="E15" s="55"/>
    </row>
    <row r="16" spans="1:5" x14ac:dyDescent="0.25">
      <c r="A16" s="55"/>
      <c r="B16" s="52" t="s">
        <v>67</v>
      </c>
      <c r="C16" s="50">
        <v>54000</v>
      </c>
      <c r="D16" s="177" t="s">
        <v>0</v>
      </c>
      <c r="E16" s="55"/>
    </row>
    <row r="17" spans="1:5" x14ac:dyDescent="0.25">
      <c r="A17" s="55"/>
      <c r="B17" s="52" t="s">
        <v>14</v>
      </c>
      <c r="C17" s="50">
        <v>26400</v>
      </c>
      <c r="D17" s="177" t="s">
        <v>0</v>
      </c>
      <c r="E17" s="55"/>
    </row>
    <row r="18" spans="1:5" x14ac:dyDescent="0.25">
      <c r="A18" s="55"/>
      <c r="B18" s="53" t="s">
        <v>32</v>
      </c>
      <c r="C18" s="54">
        <f>SUM(C16:C17)</f>
        <v>80400</v>
      </c>
      <c r="D18" s="53" t="s">
        <v>0</v>
      </c>
      <c r="E18" s="55"/>
    </row>
    <row r="19" spans="1:5" x14ac:dyDescent="0.25">
      <c r="A19" s="55"/>
      <c r="B19" s="55"/>
      <c r="C19" s="178"/>
      <c r="D19" s="179"/>
      <c r="E19" s="55"/>
    </row>
    <row r="20" spans="1:5" x14ac:dyDescent="0.25">
      <c r="A20" s="55"/>
      <c r="B20" s="55"/>
      <c r="C20" s="178"/>
      <c r="D20" s="179"/>
      <c r="E20" s="55"/>
    </row>
    <row r="21" spans="1:5" ht="42" customHeight="1" x14ac:dyDescent="0.25">
      <c r="A21" s="55"/>
      <c r="B21" s="269" t="s">
        <v>141</v>
      </c>
      <c r="C21" s="270"/>
      <c r="D21" s="271"/>
      <c r="E21" s="55"/>
    </row>
    <row r="22" spans="1:5" x14ac:dyDescent="0.25">
      <c r="A22" s="55"/>
      <c r="B22" s="104" t="s">
        <v>142</v>
      </c>
      <c r="C22" s="18">
        <v>6709335</v>
      </c>
      <c r="D22" s="56" t="s">
        <v>0</v>
      </c>
      <c r="E22" s="55"/>
    </row>
    <row r="23" spans="1:5" x14ac:dyDescent="0.25">
      <c r="A23" s="55"/>
      <c r="B23" s="104" t="s">
        <v>143</v>
      </c>
      <c r="C23" s="39">
        <v>746500</v>
      </c>
      <c r="D23" s="56" t="s">
        <v>0</v>
      </c>
      <c r="E23" s="55"/>
    </row>
    <row r="24" spans="1:5" x14ac:dyDescent="0.25">
      <c r="A24" s="55"/>
      <c r="B24" s="27" t="s">
        <v>144</v>
      </c>
      <c r="C24" s="54">
        <f>C22-C23</f>
        <v>5962835</v>
      </c>
      <c r="D24" s="27" t="s">
        <v>0</v>
      </c>
      <c r="E24" s="55"/>
    </row>
    <row r="25" spans="1:5" x14ac:dyDescent="0.25">
      <c r="A25" s="55"/>
      <c r="B25" s="55"/>
      <c r="C25" s="55"/>
      <c r="D25" s="173"/>
      <c r="E25" s="55"/>
    </row>
    <row r="26" spans="1:5" x14ac:dyDescent="0.25">
      <c r="A26" s="55"/>
      <c r="B26" s="55"/>
      <c r="C26" s="55"/>
      <c r="D26" s="173"/>
      <c r="E26" s="55"/>
    </row>
    <row r="27" spans="1:5" x14ac:dyDescent="0.25">
      <c r="A27" s="55"/>
      <c r="B27" s="55"/>
      <c r="C27" s="55"/>
      <c r="D27" s="173"/>
      <c r="E27" s="55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1"/>
      <c r="B31" s="181"/>
      <c r="C31" s="181"/>
      <c r="D31" s="182"/>
      <c r="E31" s="181"/>
    </row>
    <row r="32" spans="1:5" hidden="1" x14ac:dyDescent="0.25">
      <c r="A32" s="181"/>
      <c r="B32" s="181"/>
      <c r="C32" s="181"/>
      <c r="D32" s="182"/>
      <c r="E32" s="181"/>
    </row>
    <row r="33" spans="1:5" hidden="1" x14ac:dyDescent="0.25">
      <c r="A33" s="181"/>
      <c r="B33" s="181"/>
      <c r="C33" s="181"/>
      <c r="D33" s="182"/>
      <c r="E33" s="181"/>
    </row>
    <row r="34" spans="1:5" hidden="1" x14ac:dyDescent="0.25">
      <c r="A34" s="181"/>
      <c r="B34" s="181"/>
      <c r="C34" s="181"/>
      <c r="D34" s="182"/>
      <c r="E34" s="181"/>
    </row>
    <row r="35" spans="1:5" hidden="1" x14ac:dyDescent="0.25">
      <c r="A35" s="181"/>
      <c r="B35" s="181"/>
      <c r="C35" s="181"/>
      <c r="D35" s="182"/>
      <c r="E35" s="181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3"/>
      <c r="B46" s="213"/>
      <c r="C46" s="213"/>
      <c r="D46" s="214"/>
      <c r="E46" s="213"/>
    </row>
    <row r="47" spans="1:5" x14ac:dyDescent="0.25">
      <c r="A47" s="213"/>
      <c r="B47" s="213"/>
      <c r="C47" s="213"/>
      <c r="D47" s="214"/>
      <c r="E47" s="213"/>
    </row>
    <row r="48" spans="1:5" x14ac:dyDescent="0.25">
      <c r="A48" s="213"/>
      <c r="B48" s="213"/>
      <c r="C48" s="213"/>
      <c r="D48" s="214"/>
      <c r="E48" s="213"/>
    </row>
    <row r="49" spans="1:5" x14ac:dyDescent="0.25">
      <c r="A49" s="213"/>
      <c r="B49" s="213"/>
      <c r="C49" s="213"/>
      <c r="D49" s="214"/>
      <c r="E49" s="213"/>
    </row>
    <row r="50" spans="1:5" x14ac:dyDescent="0.25">
      <c r="A50" s="213"/>
      <c r="B50" s="213"/>
      <c r="C50" s="213"/>
      <c r="D50" s="214"/>
      <c r="E50" s="213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2015-10-01T11:49:13Z</dcterms:modified>
</cp:coreProperties>
</file>