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-15" yWindow="7110" windowWidth="14520" windowHeight="7140" tabRatio="888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20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20" l="1"/>
  <c r="C32" i="8" s="1"/>
  <c r="C12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C24" i="8" l="1"/>
  <c r="E31" i="19" l="1"/>
  <c r="C36" i="19" l="1"/>
  <c r="E36" i="19" s="1"/>
  <c r="F27" i="7" l="1"/>
  <c r="C26" i="19" l="1"/>
  <c r="C17" i="19"/>
  <c r="A1" i="20" l="1"/>
  <c r="A2" i="20"/>
  <c r="A2" i="16"/>
  <c r="A2" i="15"/>
  <c r="A2" i="13"/>
  <c r="A1" i="16"/>
  <c r="A1" i="4"/>
  <c r="A1" i="7"/>
  <c r="A1" i="17"/>
  <c r="A1" i="11"/>
  <c r="A1" i="2"/>
  <c r="A1" i="13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C9" i="9" l="1"/>
  <c r="C15" i="8" s="1"/>
  <c r="C14" i="16"/>
  <c r="C8" i="8" s="1"/>
  <c r="C13" i="15"/>
  <c r="C15" i="15" s="1"/>
  <c r="C11" i="8" s="1"/>
  <c r="E29" i="19"/>
  <c r="C12" i="8"/>
  <c r="E32" i="8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3" l="1"/>
  <c r="C26" i="8" s="1"/>
  <c r="F8" i="2" l="1"/>
  <c r="F8" i="7"/>
  <c r="F26" i="7" s="1"/>
  <c r="F33" i="2" l="1"/>
  <c r="C9" i="10" s="1"/>
  <c r="C15" i="11" l="1"/>
  <c r="C29" i="8" s="1"/>
  <c r="C15" i="13"/>
  <c r="C27" i="8" s="1"/>
  <c r="C18" i="4"/>
  <c r="C25" i="8" s="1"/>
  <c r="C23" i="3"/>
  <c r="C23" i="8" s="1"/>
  <c r="F28" i="7"/>
  <c r="C18" i="8" s="1"/>
  <c r="C17" i="3"/>
  <c r="C22" i="8" s="1"/>
  <c r="C11" i="3"/>
  <c r="C21" i="8" s="1"/>
  <c r="C10" i="10"/>
  <c r="C17" i="8" s="1"/>
  <c r="F35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<sst xmlns="http://schemas.openxmlformats.org/spreadsheetml/2006/main" count="536" uniqueCount="236">
  <si>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</si>
  <si>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</si>
  <si>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</si>
  <si>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</si>
  <si>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</si>
  <si>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</si>
  <si>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</si>
  <si>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</si>
  <si>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</si>
  <si>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</si>
  <si>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</si>
  <si>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</si>
  <si>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</si>
  <si>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</si>
  <si>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</si>
  <si>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</si>
  <si>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</si>
  <si>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</si>
  <si>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</si>
  <si>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</si>
  <si>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</si>
  <si>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</si>
  <si>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</si>
  <si>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</si>
  <si>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</si>
  <si>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</si>
  <si>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</si>
  <si>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</si>
  <si>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</si>
  <si>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</si>
  <si>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</si>
  <si>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</si>
  <si>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</si>
  <si>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</si>
  <si>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</si>
  <si>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</si>
  <si>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</si>
  <si>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</si>
  <si>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</si>
  <si>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</si>
  <si>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</si>
  <si>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</si>
  <si>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</si>
  <si>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</si>
  <si>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</si>
  <si>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</si>
  <si>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</si>
  <si>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</si>
  <si>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</si>
  <si>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</si>
  <si>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</si>
  <si>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</si>
  <si>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</si>
  <si>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</si>
  <si>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</si>
  <si>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</si>
  <si>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</si>
  <si>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</si>
  <si>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</si>
  <si>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</si>
  <si>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</si>
  <si>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</si>
  <si>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</si>
  <si>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</si>
  <si>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</si>
  <si>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</si>
  <si>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</si>
  <si>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</si>
  <si>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</si>
  <si>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</si>
  <si>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</si>
  <si>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</si>
  <si>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</si>
  <si>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</si>
  <si>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</si>
  <si>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</si>
  <si>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</si>
  <si>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</si>
  <si>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</si>
  <si>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</si>
  <si>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</si>
  <si>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</si>
  <si>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</si>
  <si>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</si>
  <si>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</si>
  <si>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</si>
  <si>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</si>
  <si>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</si>
  <si>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</si>
  <si>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</si>
  <si>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</si>
  <si>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</si>
  <si>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</si>
  <si>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</si>
  <si>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</si>
  <si>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</si>
  <si>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</si>
  <si>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</si>
  <si>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</si>
  <si>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</si>
  <si>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</si>
  <si>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</si>
  <si>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</si>
  <si>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</si>
  <si>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</si>
  <si>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</si>
  <si>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</si>
  <si>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</si>
  <si>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</si>
  <si>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</si>
  <si>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</si>
  <si>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</si>
  <si>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</si>
  <si>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</si>
  <si>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</si>
  <si>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</si>
  <si>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</si>
  <si>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</si>
  <si>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</si>
  <si>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</si>
  <si>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</si>
  <si>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</si>
  <si>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</si>
  <si>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</si>
  <si>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</si>
  <si>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</si>
  <si>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</si>
  <si>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</si>
  <si>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</si>
  <si>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</si>
  <si>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</si>
  <si>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</si>
  <si>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</si>
  <si>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</si>
  <si>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</si>
  <si>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</si>
  <si>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</si>
  <si>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</si>
  <si>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</si>
  <si>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</si>
  <si>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</si>
  <si>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</si>
  <si>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</si>
  <si>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</si>
  <si>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</si>
  <si>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</si>
  <si>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</si>
  <si>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</si>
  <si>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</si>
  <si>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</si>
  <si>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</si>
  <si>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</si>
  <si>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</si>
  <si>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</si>
  <si>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</si>
  <si>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</si>
  <si>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</si>
  <si>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</si>
  <si>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</si>
  <si>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</si>
  <si>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</si>
  <si>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</si>
  <si>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</si>
  <si>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</si>
  <si>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</si>
  <si>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</si>
  <si>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</si>
  <si>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</si>
  <si>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</si>
  <si>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</si>
  <si>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</si>
  <si>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</si>
  <si>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</si>
  <si>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</si>
  <si>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</si>
  <si>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</si>
  <si>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</si>
  <si>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</si>
  <si>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</si>
  <si>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</si>
  <si>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</si>
  <si>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</si>
  <si>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</si>
  <si>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 xml:space="preserve">Ø 200 mm &lt; Ledningsnet ≤ Ø 500 mm </t>
  </si>
  <si>
    <t>Administrationbygninger</t>
  </si>
  <si>
    <t>Beluftningstanke, SRO</t>
  </si>
  <si>
    <t>Sand- og fedtfang, Mek/EL</t>
  </si>
  <si>
    <t>Slutafvanding, slam - højteknologisk (centrifuger), Konstruktioner</t>
  </si>
  <si>
    <t>Beluftningstanke, Konstruktioner</t>
  </si>
  <si>
    <t>Rådnetanke, slam, SRO</t>
  </si>
  <si>
    <t>Pumpeinstallation Miljøklasse A (100-300 l/s) - Mek/EL</t>
  </si>
  <si>
    <t>Pumpestationer i brønde (&lt; 6,25 m2), Konstruktioner</t>
  </si>
  <si>
    <t>Andre bygninger (tekniske installationer, målere mv.)</t>
  </si>
  <si>
    <t>Pumpestationer i brønde (&lt; 6,25 m2), SRO</t>
  </si>
  <si>
    <t>Pumpestationer m. overbygning (&lt; 20 m2), SRO</t>
  </si>
  <si>
    <t>Pumpestationer i brønde (&lt; 6,25 m2), Mek/EL</t>
  </si>
  <si>
    <t>Stik</t>
  </si>
  <si>
    <t>Efterklaringstanke, SRO</t>
  </si>
  <si>
    <t>Slutafvanding, slam - højteknologisk (centrifuger), Mek/El</t>
  </si>
  <si>
    <t>Arbejdsplads</t>
  </si>
  <si>
    <t>Pumpeinstallation Miljøklasse A (100-300 l/s) - SRO</t>
  </si>
  <si>
    <t>Pumpeinstallation Miljøklasse B (100-300 l/s) - Mek/EL</t>
  </si>
  <si>
    <t>Køretøjer, personbil</t>
  </si>
  <si>
    <t>Værksteder, garager</t>
  </si>
  <si>
    <t>Indløb-/udløbsarrangement</t>
  </si>
  <si>
    <t>Jordbassin Klasse A</t>
  </si>
  <si>
    <t>2014</t>
  </si>
  <si>
    <t>75</t>
  </si>
  <si>
    <t>10</t>
  </si>
  <si>
    <t>20</t>
  </si>
  <si>
    <t>60</t>
  </si>
  <si>
    <t>50</t>
  </si>
  <si>
    <t>5</t>
  </si>
  <si>
    <t>30</t>
  </si>
  <si>
    <t>2015</t>
  </si>
  <si>
    <t>Køretøjer, små lastvogne (&lt; 3.500 kg.)</t>
  </si>
  <si>
    <t>Mindre renseanlæg &lt; 5.000 PE uden mulighed for opdeling</t>
  </si>
  <si>
    <t>40</t>
  </si>
  <si>
    <t>2016</t>
  </si>
  <si>
    <t>Ejendomsskatter</t>
  </si>
  <si>
    <t>Spildevandsafgift</t>
  </si>
  <si>
    <t>Køb af ydelser og produkter, der er omfattet af prisloftreguleringen, hos et andet selskab</t>
  </si>
  <si>
    <t>Slamhåndtering</t>
  </si>
  <si>
    <t>SMS-tjeneste</t>
  </si>
  <si>
    <t>GMC-Miljøcertificering</t>
  </si>
  <si>
    <t>Skoletjeneste/formidling</t>
  </si>
  <si>
    <t>Øget kendskab</t>
  </si>
  <si>
    <t>Fane 13. Over- eller underdækning til og med 2010</t>
  </si>
  <si>
    <t>Opgjort over- eller underdækning per 31. december 2010</t>
  </si>
  <si>
    <t>Heraf beløb indregnet i prislofterne for 2011 - 2015</t>
  </si>
  <si>
    <t>Endnu ikke indregnet over- eller underdækning</t>
  </si>
  <si>
    <t>Resterende indregningsperiode (fastsat i prisloftet for 2012)</t>
  </si>
  <si>
    <t>år</t>
  </si>
  <si>
    <t>AquaDjurs AS</t>
  </si>
  <si>
    <t>S003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</si>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</sst>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59" fillId="58" borderId="22" xfId="1" applyFont="1" applyFill="1" applyBorder="1" applyAlignment="1" applyProtection="1">
      <alignment horizontal="left" vertical="center"/>
    </xf>
    <xf numFmtId="0" fontId="10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43" fontId="5" fillId="57" borderId="22" xfId="1" applyFont="1" applyFill="1" applyBorder="1" applyAlignment="1" applyProtection="1">
      <alignment horizontal="center" wrapText="1"/>
    </xf>
    <xf numFmtId="3" fontId="3" fillId="58" borderId="22" xfId="1" applyNumberFormat="1" applyFont="1" applyFill="1" applyBorder="1" applyAlignment="1" applyProtection="1">
      <alignment horizontal="right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7" customWidth="1"/>
    <col min="3" max="3" width="12.28515625" style="117" customWidth="1"/>
    <col min="4" max="4" width="9.140625" style="117" customWidth="1"/>
    <col min="5" max="5" width="9.5703125" style="117" customWidth="1"/>
    <col min="6" max="6" width="16.28515625" style="117" customWidth="1"/>
    <col min="7" max="7" width="5.7109375" style="117" customWidth="1"/>
    <col min="8" max="8" width="5.85546875" style="117" customWidth="1"/>
    <col min="9" max="9" width="9.140625" style="117" customWidth="1"/>
    <col min="10" max="22" width="0" style="117" hidden="1" customWidth="1"/>
    <col min="23" max="16384" width="9.140625" style="117" hidden="1"/>
  </cols>
  <sheetData>
    <row r="1" spans="1:9" ht="15" customHeight="1" x14ac:dyDescent="0.25">
      <c r="A1" s="215" t="s">
        <v>233</v>
      </c>
      <c r="B1" s="116"/>
      <c r="C1" s="116"/>
      <c r="D1" s="116"/>
      <c r="E1" s="116"/>
      <c r="F1" s="116"/>
      <c r="G1" s="116"/>
      <c r="H1" s="116"/>
      <c r="I1" s="116"/>
    </row>
    <row r="2" spans="1:9" x14ac:dyDescent="0.25">
      <c r="A2" s="215" t="s">
        <v>234</v>
      </c>
      <c r="B2" s="116"/>
      <c r="C2" s="116"/>
      <c r="D2" s="116"/>
      <c r="E2" s="116"/>
      <c r="F2" s="116"/>
      <c r="G2" s="116"/>
      <c r="H2" s="116"/>
      <c r="I2" s="116"/>
    </row>
    <row r="3" spans="1:9" x14ac:dyDescent="0.25">
      <c r="A3" s="116"/>
      <c r="B3" s="116"/>
      <c r="C3" s="116"/>
      <c r="D3" s="116"/>
      <c r="E3" s="116"/>
      <c r="F3" s="116"/>
      <c r="G3" s="116"/>
      <c r="H3" s="116"/>
      <c r="I3" s="116"/>
    </row>
    <row r="4" spans="1:9" x14ac:dyDescent="0.25">
      <c r="A4" s="116"/>
      <c r="B4" s="116"/>
      <c r="C4" s="116"/>
      <c r="D4" s="116"/>
      <c r="E4" s="116"/>
      <c r="F4" s="116"/>
      <c r="G4" s="116"/>
      <c r="H4" s="116"/>
      <c r="I4" s="116"/>
    </row>
    <row r="5" spans="1:9" x14ac:dyDescent="0.25">
      <c r="A5" s="116"/>
      <c r="B5" s="116"/>
      <c r="C5" s="116"/>
      <c r="D5" s="116"/>
      <c r="E5" s="116"/>
      <c r="F5" s="116"/>
      <c r="G5" s="116"/>
      <c r="H5" s="116"/>
      <c r="I5" s="116"/>
    </row>
    <row r="6" spans="1:9" x14ac:dyDescent="0.25">
      <c r="A6" s="116"/>
      <c r="B6" s="116"/>
      <c r="C6" s="116"/>
      <c r="D6" s="116"/>
      <c r="E6" s="116"/>
      <c r="F6" s="116"/>
      <c r="G6" s="116"/>
      <c r="H6" s="116"/>
      <c r="I6" s="116"/>
    </row>
    <row r="7" spans="1:9" x14ac:dyDescent="0.25">
      <c r="A7" s="116"/>
      <c r="B7" s="116"/>
      <c r="C7" s="116"/>
      <c r="D7" s="116"/>
      <c r="E7" s="116"/>
      <c r="F7" s="116"/>
      <c r="G7" s="116"/>
      <c r="H7" s="116"/>
      <c r="I7" s="116"/>
    </row>
    <row r="8" spans="1:9" ht="35.25" x14ac:dyDescent="0.5">
      <c r="A8" s="118"/>
      <c r="B8" s="118"/>
      <c r="C8" s="118"/>
      <c r="D8" s="256" t="s">
        <v>54</v>
      </c>
      <c r="E8" s="256"/>
      <c r="F8" s="256"/>
      <c r="G8" s="118"/>
      <c r="H8" s="118"/>
      <c r="I8" s="118"/>
    </row>
    <row r="9" spans="1:9" x14ac:dyDescent="0.25">
      <c r="A9" s="116"/>
      <c r="B9" s="116"/>
      <c r="C9" s="116"/>
      <c r="D9" s="261" t="s">
        <v>103</v>
      </c>
      <c r="E9" s="261"/>
      <c r="F9" s="261"/>
      <c r="G9" s="116"/>
      <c r="H9" s="116"/>
      <c r="I9" s="116"/>
    </row>
    <row r="10" spans="1:9" ht="15.75" x14ac:dyDescent="0.25">
      <c r="A10" s="116"/>
      <c r="B10" s="116"/>
      <c r="C10" s="116"/>
      <c r="D10" s="116"/>
      <c r="E10" s="119"/>
      <c r="F10" s="116"/>
      <c r="G10" s="116"/>
      <c r="H10" s="116"/>
      <c r="I10" s="116"/>
    </row>
    <row r="11" spans="1:9" x14ac:dyDescent="0.25">
      <c r="A11" s="116"/>
      <c r="B11" s="116"/>
      <c r="C11" s="116"/>
      <c r="D11" s="116"/>
      <c r="E11" s="116"/>
      <c r="F11" s="116"/>
      <c r="G11" s="116"/>
      <c r="H11" s="116"/>
      <c r="I11" s="116"/>
    </row>
    <row r="12" spans="1:9" x14ac:dyDescent="0.25">
      <c r="A12" s="116"/>
      <c r="B12" s="116"/>
      <c r="C12" s="116"/>
      <c r="D12" s="116"/>
      <c r="E12" s="116"/>
      <c r="F12" s="116"/>
      <c r="G12" s="116"/>
      <c r="H12" s="116"/>
      <c r="I12" s="116"/>
    </row>
    <row r="13" spans="1:9" x14ac:dyDescent="0.25">
      <c r="A13" s="116"/>
      <c r="B13" s="116"/>
      <c r="C13" s="116"/>
      <c r="D13" s="257" t="s">
        <v>55</v>
      </c>
      <c r="E13" s="257"/>
      <c r="F13" s="257"/>
      <c r="G13" s="116"/>
      <c r="H13" s="116"/>
      <c r="I13" s="116"/>
    </row>
    <row r="14" spans="1:9" x14ac:dyDescent="0.25">
      <c r="A14" s="116"/>
      <c r="B14" s="116"/>
      <c r="C14" s="116"/>
      <c r="D14" s="116"/>
      <c r="E14" s="116"/>
      <c r="F14" s="116"/>
      <c r="G14" s="116"/>
      <c r="H14" s="116"/>
      <c r="I14" s="116"/>
    </row>
    <row r="15" spans="1:9" x14ac:dyDescent="0.25">
      <c r="A15" s="116"/>
      <c r="B15" s="116"/>
      <c r="C15" s="116"/>
      <c r="D15" s="116"/>
      <c r="E15" s="120"/>
      <c r="F15" s="116"/>
      <c r="G15" s="116"/>
      <c r="H15" s="116"/>
      <c r="I15" s="116"/>
    </row>
    <row r="16" spans="1:9" x14ac:dyDescent="0.25">
      <c r="A16" s="116"/>
      <c r="B16" s="116"/>
      <c r="C16" s="121" t="s">
        <v>72</v>
      </c>
      <c r="D16" s="258" t="s">
        <v>56</v>
      </c>
      <c r="E16" s="259"/>
      <c r="F16" s="260"/>
      <c r="G16" s="121"/>
      <c r="H16" s="116"/>
      <c r="I16" s="116"/>
    </row>
    <row r="17" spans="1:9" x14ac:dyDescent="0.25">
      <c r="A17" s="116"/>
      <c r="B17" s="116"/>
      <c r="C17" s="121" t="s">
        <v>73</v>
      </c>
      <c r="D17" s="232" t="s">
        <v>2</v>
      </c>
      <c r="E17" s="233"/>
      <c r="F17" s="234"/>
      <c r="G17" s="121"/>
      <c r="H17" s="116"/>
      <c r="I17" s="116"/>
    </row>
    <row r="18" spans="1:9" x14ac:dyDescent="0.25">
      <c r="A18" s="116"/>
      <c r="B18" s="116"/>
      <c r="C18" s="121" t="s">
        <v>74</v>
      </c>
      <c r="D18" s="232" t="s">
        <v>127</v>
      </c>
      <c r="E18" s="233"/>
      <c r="F18" s="234"/>
      <c r="G18" s="121"/>
      <c r="H18" s="116"/>
      <c r="I18" s="116"/>
    </row>
    <row r="19" spans="1:9" x14ac:dyDescent="0.25">
      <c r="A19" s="116"/>
      <c r="B19" s="116"/>
      <c r="C19" s="121" t="s">
        <v>75</v>
      </c>
      <c r="D19" s="253" t="s">
        <v>41</v>
      </c>
      <c r="E19" s="254"/>
      <c r="F19" s="255"/>
      <c r="G19" s="121"/>
      <c r="H19" s="116"/>
      <c r="I19" s="116"/>
    </row>
    <row r="20" spans="1:9" x14ac:dyDescent="0.25">
      <c r="A20" s="116"/>
      <c r="B20" s="116"/>
      <c r="C20" s="121" t="s">
        <v>76</v>
      </c>
      <c r="D20" s="253" t="s">
        <v>57</v>
      </c>
      <c r="E20" s="254"/>
      <c r="F20" s="255"/>
      <c r="G20" s="121"/>
      <c r="H20" s="116"/>
      <c r="I20" s="116"/>
    </row>
    <row r="21" spans="1:9" x14ac:dyDescent="0.25">
      <c r="A21" s="116"/>
      <c r="B21" s="116"/>
      <c r="C21" s="121" t="s">
        <v>77</v>
      </c>
      <c r="D21" s="253" t="s">
        <v>84</v>
      </c>
      <c r="E21" s="254"/>
      <c r="F21" s="255"/>
      <c r="G21" s="121"/>
      <c r="H21" s="116"/>
      <c r="I21" s="116"/>
    </row>
    <row r="22" spans="1:9" x14ac:dyDescent="0.25">
      <c r="A22" s="116"/>
      <c r="B22" s="116"/>
      <c r="C22" s="121" t="s">
        <v>78</v>
      </c>
      <c r="D22" s="253" t="s">
        <v>58</v>
      </c>
      <c r="E22" s="254"/>
      <c r="F22" s="255"/>
      <c r="G22" s="121"/>
      <c r="H22" s="116"/>
      <c r="I22" s="116"/>
    </row>
    <row r="23" spans="1:9" x14ac:dyDescent="0.25">
      <c r="A23" s="116"/>
      <c r="B23" s="116"/>
      <c r="C23" s="121" t="s">
        <v>79</v>
      </c>
      <c r="D23" s="250" t="s">
        <v>39</v>
      </c>
      <c r="E23" s="251"/>
      <c r="F23" s="252"/>
      <c r="G23" s="121"/>
      <c r="H23" s="116"/>
      <c r="I23" s="116"/>
    </row>
    <row r="24" spans="1:9" x14ac:dyDescent="0.25">
      <c r="A24" s="116"/>
      <c r="B24" s="116"/>
      <c r="C24" s="121" t="s">
        <v>80</v>
      </c>
      <c r="D24" s="247" t="s">
        <v>59</v>
      </c>
      <c r="E24" s="248"/>
      <c r="F24" s="249"/>
      <c r="G24" s="121"/>
      <c r="H24" s="116"/>
      <c r="I24" s="116"/>
    </row>
    <row r="25" spans="1:9" x14ac:dyDescent="0.25">
      <c r="A25" s="116"/>
      <c r="B25" s="116"/>
      <c r="C25" s="121" t="s">
        <v>81</v>
      </c>
      <c r="D25" s="244" t="s">
        <v>60</v>
      </c>
      <c r="E25" s="245"/>
      <c r="F25" s="246"/>
      <c r="G25" s="121"/>
      <c r="H25" s="116"/>
      <c r="I25" s="116"/>
    </row>
    <row r="26" spans="1:9" x14ac:dyDescent="0.25">
      <c r="A26" s="116"/>
      <c r="B26" s="116"/>
      <c r="C26" s="121" t="s">
        <v>82</v>
      </c>
      <c r="D26" s="241" t="s">
        <v>40</v>
      </c>
      <c r="E26" s="242"/>
      <c r="F26" s="243"/>
      <c r="G26" s="121"/>
      <c r="H26" s="116"/>
      <c r="I26" s="116"/>
    </row>
    <row r="27" spans="1:9" x14ac:dyDescent="0.25">
      <c r="A27" s="116"/>
      <c r="B27" s="116"/>
      <c r="C27" s="121" t="s">
        <v>83</v>
      </c>
      <c r="D27" s="238" t="s">
        <v>61</v>
      </c>
      <c r="E27" s="239"/>
      <c r="F27" s="240"/>
      <c r="G27" s="121"/>
      <c r="H27" s="116"/>
      <c r="I27" s="116"/>
    </row>
    <row r="28" spans="1:9" x14ac:dyDescent="0.25">
      <c r="A28" s="116"/>
      <c r="B28" s="116"/>
      <c r="C28" s="121" t="s">
        <v>126</v>
      </c>
      <c r="D28" s="229" t="s">
        <v>137</v>
      </c>
      <c r="E28" s="230"/>
      <c r="F28" s="231"/>
      <c r="G28" s="121"/>
      <c r="H28" s="116"/>
      <c r="I28" s="116"/>
    </row>
    <row r="29" spans="1:9" x14ac:dyDescent="0.25">
      <c r="A29" s="116"/>
      <c r="B29" s="116"/>
      <c r="C29" s="122" t="s">
        <v>136</v>
      </c>
      <c r="D29" s="235" t="s">
        <v>138</v>
      </c>
      <c r="E29" s="236"/>
      <c r="F29" s="237"/>
      <c r="G29" s="121"/>
      <c r="H29" s="116"/>
      <c r="I29" s="116"/>
    </row>
    <row r="30" spans="1:9" x14ac:dyDescent="0.25">
      <c r="A30" s="116"/>
      <c r="B30" s="116"/>
      <c r="C30" s="116"/>
      <c r="D30" s="116"/>
      <c r="E30" s="116"/>
      <c r="F30" s="116"/>
      <c r="G30" s="116"/>
      <c r="H30" s="116"/>
      <c r="I30" s="116"/>
    </row>
    <row r="31" spans="1:9" x14ac:dyDescent="0.25">
      <c r="A31" s="116"/>
      <c r="B31" s="116"/>
      <c r="C31" s="116"/>
      <c r="D31" s="116"/>
      <c r="E31" s="116"/>
      <c r="F31" s="116"/>
      <c r="G31" s="116"/>
      <c r="H31" s="116"/>
      <c r="I31" s="116"/>
    </row>
    <row r="32" spans="1:9" x14ac:dyDescent="0.25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x14ac:dyDescent="0.25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x14ac:dyDescent="0.25">
      <c r="A34" s="116"/>
      <c r="B34" s="116"/>
      <c r="C34" s="116"/>
      <c r="D34" s="116"/>
      <c r="E34" s="116"/>
      <c r="F34" s="116"/>
      <c r="G34" s="116"/>
      <c r="H34" s="116"/>
      <c r="I34" s="116"/>
    </row>
    <row r="35" spans="1:9" x14ac:dyDescent="0.25">
      <c r="A35" s="116"/>
      <c r="B35" s="116"/>
      <c r="C35" s="116"/>
      <c r="D35" s="116"/>
      <c r="E35" s="116"/>
      <c r="F35" s="116"/>
      <c r="G35" s="116"/>
      <c r="H35" s="116"/>
      <c r="I35" s="116"/>
    </row>
    <row r="36" spans="1:9" x14ac:dyDescent="0.25">
      <c r="A36" s="116"/>
      <c r="B36" s="116"/>
      <c r="C36" s="116"/>
      <c r="D36" s="116"/>
      <c r="E36" s="116"/>
      <c r="F36" s="116"/>
      <c r="G36" s="116"/>
      <c r="H36" s="116"/>
      <c r="I36" s="116"/>
    </row>
    <row r="37" spans="1:9" hidden="1" x14ac:dyDescent="0.25">
      <c r="A37" s="123"/>
      <c r="B37" s="123"/>
      <c r="C37" s="123"/>
      <c r="D37" s="123"/>
      <c r="E37" s="123"/>
      <c r="F37" s="123"/>
      <c r="G37" s="123"/>
      <c r="H37" s="123"/>
      <c r="I37" s="123"/>
    </row>
    <row r="38" spans="1:9" hidden="1" x14ac:dyDescent="0.25">
      <c r="A38" s="123"/>
      <c r="B38" s="123"/>
      <c r="C38" s="123"/>
      <c r="D38" s="123"/>
      <c r="E38" s="123"/>
      <c r="F38" s="123"/>
      <c r="G38" s="123"/>
      <c r="H38" s="123"/>
      <c r="I38" s="123"/>
    </row>
    <row r="39" spans="1:9" hidden="1" x14ac:dyDescent="0.25">
      <c r="A39" s="123"/>
      <c r="B39" s="123"/>
      <c r="C39" s="123"/>
      <c r="D39" s="123"/>
      <c r="E39" s="123"/>
      <c r="F39" s="123"/>
      <c r="G39" s="123"/>
      <c r="H39" s="123"/>
      <c r="I39" s="123"/>
    </row>
    <row r="40" spans="1:9" hidden="1" x14ac:dyDescent="0.25">
      <c r="A40" s="123"/>
      <c r="B40" s="123"/>
      <c r="C40" s="123"/>
      <c r="D40" s="123"/>
      <c r="E40" s="123"/>
      <c r="F40" s="123"/>
      <c r="G40" s="123"/>
      <c r="H40" s="123"/>
      <c r="I40" s="123"/>
    </row>
    <row r="41" spans="1:9" hidden="1" x14ac:dyDescent="0.25">
      <c r="A41" s="123"/>
      <c r="B41" s="123"/>
      <c r="C41" s="123"/>
      <c r="D41" s="123"/>
      <c r="E41" s="123"/>
      <c r="F41" s="123"/>
      <c r="G41" s="123"/>
      <c r="H41" s="123"/>
      <c r="I41" s="123"/>
    </row>
    <row r="42" spans="1:9" hidden="1" x14ac:dyDescent="0.25">
      <c r="A42" s="123"/>
      <c r="B42" s="123"/>
      <c r="C42" s="123"/>
      <c r="D42" s="123"/>
      <c r="E42" s="123"/>
      <c r="F42" s="123"/>
      <c r="G42" s="123"/>
      <c r="H42" s="123"/>
      <c r="I42" s="123"/>
    </row>
    <row r="43" spans="1:9" hidden="1" x14ac:dyDescent="0.25">
      <c r="A43" s="123"/>
      <c r="B43" s="123"/>
      <c r="C43" s="123"/>
      <c r="D43" s="123"/>
      <c r="E43" s="123"/>
      <c r="F43" s="123"/>
      <c r="G43" s="123"/>
      <c r="H43" s="123"/>
      <c r="I43" s="123"/>
    </row>
    <row r="44" spans="1:9" hidden="1" x14ac:dyDescent="0.25">
      <c r="A44" s="123"/>
      <c r="B44" s="123"/>
      <c r="C44" s="123"/>
      <c r="D44" s="123"/>
      <c r="E44" s="123"/>
      <c r="F44" s="123"/>
      <c r="G44" s="123"/>
      <c r="H44" s="123"/>
      <c r="I44" s="123"/>
    </row>
    <row r="45" spans="1:9" hidden="1" x14ac:dyDescent="0.25">
      <c r="A45" s="123"/>
      <c r="B45" s="123"/>
      <c r="C45" s="123"/>
      <c r="D45" s="123"/>
      <c r="E45" s="123"/>
      <c r="F45" s="123"/>
      <c r="G45" s="123"/>
      <c r="H45" s="123"/>
      <c r="I45" s="123"/>
    </row>
    <row r="46" spans="1:9" hidden="1" x14ac:dyDescent="0.25">
      <c r="A46" s="123"/>
      <c r="B46" s="123"/>
      <c r="C46" s="123"/>
      <c r="D46" s="123"/>
      <c r="E46" s="123"/>
      <c r="F46" s="123"/>
      <c r="G46" s="123"/>
      <c r="H46" s="123"/>
      <c r="I46" s="123"/>
    </row>
    <row r="47" spans="1:9" hidden="1" x14ac:dyDescent="0.25">
      <c r="A47" s="123"/>
      <c r="B47" s="123"/>
      <c r="C47" s="123"/>
      <c r="D47" s="123"/>
      <c r="E47" s="123"/>
      <c r="F47" s="123"/>
      <c r="G47" s="123"/>
      <c r="H47" s="123"/>
      <c r="I47" s="123"/>
    </row>
    <row r="48" spans="1:9" hidden="1" x14ac:dyDescent="0.25">
      <c r="A48" s="123"/>
      <c r="B48" s="123"/>
      <c r="C48" s="123"/>
      <c r="D48" s="123"/>
      <c r="E48" s="123"/>
      <c r="F48" s="123"/>
      <c r="G48" s="123"/>
      <c r="H48" s="123"/>
      <c r="I48" s="123"/>
    </row>
    <row r="49" spans="1:9" hidden="1" x14ac:dyDescent="0.25">
      <c r="A49" s="123"/>
      <c r="B49" s="123"/>
      <c r="C49" s="123"/>
      <c r="D49" s="123"/>
      <c r="E49" s="123"/>
      <c r="F49" s="123"/>
      <c r="G49" s="123"/>
      <c r="H49" s="123"/>
      <c r="I49" s="123"/>
    </row>
    <row r="50" spans="1:9" hidden="1" x14ac:dyDescent="0.25">
      <c r="A50" s="123"/>
      <c r="B50" s="123"/>
      <c r="C50" s="123"/>
      <c r="D50" s="123"/>
      <c r="E50" s="123"/>
      <c r="F50" s="123"/>
      <c r="G50" s="123"/>
      <c r="H50" s="123"/>
      <c r="I50" s="123"/>
    </row>
    <row r="51" spans="1:9" hidden="1" x14ac:dyDescent="0.25">
      <c r="A51" s="123"/>
      <c r="B51" s="123"/>
      <c r="C51" s="123"/>
      <c r="D51" s="123"/>
      <c r="E51" s="123"/>
      <c r="F51" s="123"/>
      <c r="G51" s="123"/>
      <c r="H51" s="123"/>
      <c r="I51" s="123"/>
    </row>
    <row r="52" spans="1:9" hidden="1" x14ac:dyDescent="0.25">
      <c r="A52" s="123"/>
      <c r="B52" s="123"/>
      <c r="C52" s="123"/>
      <c r="D52" s="123"/>
      <c r="E52" s="123"/>
      <c r="F52" s="123"/>
      <c r="G52" s="123"/>
      <c r="H52" s="123"/>
      <c r="I52" s="123"/>
    </row>
    <row r="53" spans="1:9" hidden="1" x14ac:dyDescent="0.25">
      <c r="A53" s="123"/>
      <c r="B53" s="123"/>
      <c r="C53" s="123"/>
      <c r="D53" s="123"/>
      <c r="E53" s="123"/>
      <c r="F53" s="123"/>
      <c r="G53" s="123"/>
      <c r="H53" s="123"/>
      <c r="I53" s="123"/>
    </row>
    <row r="54" spans="1:9" hidden="1" x14ac:dyDescent="0.25">
      <c r="A54" s="123"/>
      <c r="B54" s="123"/>
      <c r="C54" s="123"/>
      <c r="D54" s="123"/>
      <c r="E54" s="123"/>
      <c r="F54" s="123"/>
      <c r="G54" s="123"/>
      <c r="H54" s="123"/>
      <c r="I54" s="123"/>
    </row>
    <row r="55" spans="1:9" hidden="1" x14ac:dyDescent="0.25">
      <c r="A55" s="123"/>
      <c r="B55" s="123"/>
      <c r="C55" s="123"/>
      <c r="D55" s="123"/>
      <c r="E55" s="123"/>
      <c r="F55" s="123"/>
      <c r="G55" s="123"/>
      <c r="H55" s="123"/>
      <c r="I55" s="123"/>
    </row>
    <row r="56" spans="1:9" hidden="1" x14ac:dyDescent="0.25">
      <c r="A56" s="123"/>
      <c r="B56" s="123"/>
      <c r="C56" s="123"/>
      <c r="D56" s="123"/>
      <c r="E56" s="123"/>
      <c r="F56" s="123"/>
      <c r="G56" s="123"/>
      <c r="H56" s="123"/>
      <c r="I56" s="123"/>
    </row>
    <row r="57" spans="1:9" hidden="1" x14ac:dyDescent="0.25">
      <c r="A57" s="123"/>
      <c r="B57" s="123"/>
      <c r="C57" s="123"/>
      <c r="D57" s="123"/>
      <c r="E57" s="123"/>
      <c r="F57" s="123"/>
      <c r="G57" s="123"/>
      <c r="H57" s="123"/>
      <c r="I57" s="123"/>
    </row>
    <row r="58" spans="1:9" hidden="1" x14ac:dyDescent="0.25">
      <c r="A58" s="123"/>
      <c r="B58" s="123"/>
      <c r="C58" s="123"/>
      <c r="D58" s="123"/>
      <c r="E58" s="123"/>
      <c r="F58" s="123"/>
      <c r="G58" s="123"/>
      <c r="H58" s="123"/>
      <c r="I58" s="123"/>
    </row>
    <row r="59" spans="1:9" hidden="1" x14ac:dyDescent="0.25">
      <c r="A59" s="123"/>
      <c r="B59" s="123"/>
      <c r="C59" s="123"/>
      <c r="D59" s="123"/>
      <c r="E59" s="123"/>
      <c r="F59" s="123"/>
      <c r="G59" s="123"/>
      <c r="H59" s="123"/>
      <c r="I59" s="123"/>
    </row>
    <row r="60" spans="1:9" hidden="1" x14ac:dyDescent="0.25">
      <c r="A60" s="123"/>
      <c r="B60" s="123"/>
      <c r="C60" s="123"/>
      <c r="D60" s="123"/>
      <c r="E60" s="123"/>
      <c r="F60" s="123"/>
      <c r="G60" s="123"/>
      <c r="H60" s="123"/>
      <c r="I60" s="123"/>
    </row>
    <row r="61" spans="1:9" hidden="1" x14ac:dyDescent="0.25">
      <c r="A61" s="123"/>
      <c r="B61" s="123"/>
      <c r="C61" s="123"/>
      <c r="D61" s="123"/>
      <c r="E61" s="123"/>
      <c r="F61" s="123"/>
      <c r="G61" s="123"/>
      <c r="H61" s="123"/>
      <c r="I61" s="123"/>
    </row>
    <row r="62" spans="1:9" hidden="1" x14ac:dyDescent="0.25">
      <c r="A62" s="123"/>
      <c r="B62" s="123"/>
      <c r="C62" s="123"/>
      <c r="D62" s="123"/>
      <c r="E62" s="123"/>
      <c r="F62" s="123"/>
      <c r="G62" s="123"/>
      <c r="H62" s="123"/>
      <c r="I62" s="123"/>
    </row>
    <row r="63" spans="1:9" hidden="1" x14ac:dyDescent="0.25">
      <c r="A63" s="123"/>
      <c r="B63" s="123"/>
      <c r="C63" s="123"/>
      <c r="D63" s="123"/>
      <c r="E63" s="123"/>
      <c r="F63" s="123"/>
      <c r="G63" s="123"/>
      <c r="H63" s="123"/>
      <c r="I63" s="123"/>
    </row>
    <row r="64" spans="1:9" hidden="1" x14ac:dyDescent="0.25">
      <c r="A64" s="123"/>
      <c r="B64" s="123"/>
      <c r="C64" s="123"/>
      <c r="D64" s="123"/>
      <c r="E64" s="123"/>
      <c r="F64" s="123"/>
      <c r="G64" s="123"/>
      <c r="H64" s="123"/>
      <c r="I64" s="123"/>
    </row>
    <row r="65" spans="1:9" hidden="1" x14ac:dyDescent="0.25">
      <c r="A65" s="123"/>
      <c r="B65" s="123"/>
      <c r="C65" s="123"/>
      <c r="D65" s="123"/>
      <c r="E65" s="123"/>
      <c r="F65" s="123"/>
      <c r="G65" s="123"/>
      <c r="H65" s="123"/>
      <c r="I65" s="123"/>
    </row>
    <row r="66" spans="1:9" hidden="1" x14ac:dyDescent="0.25">
      <c r="A66" s="123"/>
      <c r="B66" s="123"/>
      <c r="C66" s="123"/>
      <c r="D66" s="123"/>
      <c r="E66" s="123"/>
      <c r="F66" s="123"/>
      <c r="G66" s="123"/>
      <c r="H66" s="123"/>
      <c r="I66" s="123"/>
    </row>
    <row r="67" spans="1:9" hidden="1" x14ac:dyDescent="0.25">
      <c r="A67" s="123"/>
      <c r="B67" s="123"/>
      <c r="C67" s="123"/>
      <c r="D67" s="123"/>
      <c r="E67" s="123"/>
      <c r="F67" s="123"/>
      <c r="G67" s="123"/>
      <c r="H67" s="123"/>
      <c r="I67" s="123"/>
    </row>
    <row r="68" spans="1:9" hidden="1" x14ac:dyDescent="0.25">
      <c r="A68" s="123"/>
      <c r="B68" s="123"/>
      <c r="C68" s="123"/>
      <c r="D68" s="123"/>
      <c r="E68" s="123"/>
      <c r="F68" s="123"/>
      <c r="G68" s="123"/>
      <c r="H68" s="123"/>
      <c r="I68" s="123"/>
    </row>
    <row r="69" spans="1:9" hidden="1" x14ac:dyDescent="0.25">
      <c r="A69" s="123"/>
      <c r="B69" s="123"/>
      <c r="C69" s="123"/>
      <c r="D69" s="123"/>
      <c r="E69" s="123"/>
      <c r="F69" s="123"/>
      <c r="G69" s="123"/>
      <c r="H69" s="123"/>
      <c r="I69" s="123"/>
    </row>
    <row r="70" spans="1:9" x14ac:dyDescent="0.25">
      <c r="A70" s="116"/>
      <c r="B70" s="116"/>
      <c r="C70" s="116"/>
      <c r="D70" s="116"/>
      <c r="E70" s="116"/>
      <c r="F70" s="116"/>
      <c r="G70" s="116"/>
      <c r="H70" s="116"/>
      <c r="I70" s="116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85546875" style="174" customWidth="1"/>
    <col min="3" max="3" width="22.7109375" style="174" customWidth="1"/>
    <col min="4" max="4" width="3.7109375" style="174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AquaDjurs AS</v>
      </c>
      <c r="B1" s="55"/>
      <c r="C1" s="55"/>
      <c r="D1" s="55"/>
      <c r="E1" s="55"/>
    </row>
    <row r="2" spans="1:5" x14ac:dyDescent="0.25">
      <c r="A2" s="216" t="str">
        <f>'1. Forside'!A2</f>
        <v>S003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65" t="s">
        <v>117</v>
      </c>
      <c r="C4" s="265"/>
      <c r="D4" s="265"/>
      <c r="E4" s="55"/>
    </row>
    <row r="5" spans="1:5" ht="16.7" customHeight="1" x14ac:dyDescent="0.3">
      <c r="A5" s="55"/>
      <c r="B5" s="183"/>
      <c r="C5" s="55"/>
      <c r="D5" s="184"/>
      <c r="E5" s="55"/>
    </row>
    <row r="6" spans="1:5" ht="27.2" customHeight="1" x14ac:dyDescent="0.25">
      <c r="A6" s="55"/>
      <c r="B6" s="19" t="s">
        <v>145</v>
      </c>
      <c r="C6" s="175"/>
      <c r="D6" s="185"/>
      <c r="E6" s="55"/>
    </row>
    <row r="7" spans="1:5" x14ac:dyDescent="0.25">
      <c r="A7" s="55"/>
      <c r="B7" s="207" t="s">
        <v>222</v>
      </c>
      <c r="C7" s="50">
        <v>640000</v>
      </c>
      <c r="D7" s="186" t="s">
        <v>0</v>
      </c>
      <c r="E7" s="55"/>
    </row>
    <row r="8" spans="1:5" x14ac:dyDescent="0.25">
      <c r="A8" s="55"/>
      <c r="B8" s="207" t="s">
        <v>223</v>
      </c>
      <c r="C8" s="50">
        <v>45000</v>
      </c>
      <c r="D8" s="186" t="s">
        <v>0</v>
      </c>
      <c r="E8" s="55"/>
    </row>
    <row r="9" spans="1:5" x14ac:dyDescent="0.25">
      <c r="A9" s="55"/>
      <c r="B9" s="207" t="s">
        <v>224</v>
      </c>
      <c r="C9" s="50">
        <v>30000</v>
      </c>
      <c r="D9" s="186" t="s">
        <v>0</v>
      </c>
      <c r="E9" s="55"/>
    </row>
    <row r="10" spans="1:5" x14ac:dyDescent="0.25">
      <c r="A10" s="55"/>
      <c r="B10" s="207" t="s">
        <v>225</v>
      </c>
      <c r="C10" s="50">
        <v>41000</v>
      </c>
      <c r="D10" s="186" t="s">
        <v>0</v>
      </c>
      <c r="E10" s="55"/>
    </row>
    <row r="11" spans="1:5" x14ac:dyDescent="0.25">
      <c r="A11" s="55"/>
      <c r="B11" s="207" t="s">
        <v>226</v>
      </c>
      <c r="C11" s="50">
        <v>92000</v>
      </c>
      <c r="D11" s="186" t="s">
        <v>0</v>
      </c>
      <c r="E11" s="55"/>
    </row>
    <row r="12" spans="1:5" x14ac:dyDescent="0.25">
      <c r="A12" s="55"/>
      <c r="B12" s="53" t="s">
        <v>33</v>
      </c>
      <c r="C12" s="54">
        <f>SUM(C7:C11)</f>
        <v>848000</v>
      </c>
      <c r="D12" s="187" t="s">
        <v>0</v>
      </c>
      <c r="E12" s="55"/>
    </row>
    <row r="13" spans="1:5" x14ac:dyDescent="0.25">
      <c r="A13" s="55"/>
      <c r="B13" s="55"/>
      <c r="C13" s="178"/>
      <c r="D13" s="55"/>
      <c r="E13" s="55"/>
    </row>
    <row r="14" spans="1:5" x14ac:dyDescent="0.25">
      <c r="A14" s="55"/>
      <c r="B14" s="55"/>
      <c r="C14" s="178"/>
      <c r="D14" s="55"/>
      <c r="E14" s="55"/>
    </row>
    <row r="15" spans="1:5" ht="27.2" customHeight="1" x14ac:dyDescent="0.25">
      <c r="A15" s="55"/>
      <c r="B15" s="19" t="s">
        <v>146</v>
      </c>
      <c r="C15" s="188"/>
      <c r="D15" s="185"/>
      <c r="E15" s="55"/>
    </row>
    <row r="16" spans="1:5" ht="16.7" customHeight="1" x14ac:dyDescent="0.25">
      <c r="A16" s="55"/>
      <c r="B16" s="104" t="s">
        <v>147</v>
      </c>
      <c r="C16" s="18">
        <v>273919</v>
      </c>
      <c r="D16" s="148" t="s">
        <v>0</v>
      </c>
      <c r="E16" s="55"/>
    </row>
    <row r="17" spans="1:5" ht="16.7" customHeight="1" x14ac:dyDescent="0.25">
      <c r="A17" s="55"/>
      <c r="B17" s="104" t="s">
        <v>148</v>
      </c>
      <c r="C17" s="39">
        <v>800000</v>
      </c>
      <c r="D17" s="148" t="s">
        <v>0</v>
      </c>
      <c r="E17" s="55"/>
    </row>
    <row r="18" spans="1:5" x14ac:dyDescent="0.25">
      <c r="A18" s="55"/>
      <c r="B18" s="27" t="s">
        <v>149</v>
      </c>
      <c r="C18" s="54">
        <f>C16-C17</f>
        <v>-526081</v>
      </c>
      <c r="D18" s="150" t="s">
        <v>0</v>
      </c>
      <c r="E18" s="55"/>
    </row>
    <row r="19" spans="1:5" ht="15.75" x14ac:dyDescent="0.25">
      <c r="A19" s="55"/>
      <c r="B19" s="189"/>
      <c r="C19" s="55"/>
      <c r="D19" s="55"/>
      <c r="E19" s="55"/>
    </row>
    <row r="20" spans="1:5" ht="15.75" x14ac:dyDescent="0.25">
      <c r="A20" s="55"/>
      <c r="B20" s="189"/>
      <c r="C20" s="55"/>
      <c r="D20" s="55"/>
      <c r="E20" s="55"/>
    </row>
    <row r="21" spans="1:5" ht="15.75" x14ac:dyDescent="0.25">
      <c r="A21" s="55"/>
      <c r="B21" s="189"/>
      <c r="C21" s="55"/>
      <c r="D21" s="55"/>
      <c r="E21" s="55"/>
    </row>
    <row r="22" spans="1:5" ht="15.75" hidden="1" x14ac:dyDescent="0.25">
      <c r="B22" s="190"/>
      <c r="E22" s="191"/>
    </row>
    <row r="23" spans="1:5" ht="15.75" hidden="1" x14ac:dyDescent="0.25">
      <c r="B23" s="191"/>
      <c r="C23" s="191"/>
    </row>
    <row r="24" spans="1:5" ht="15.75" hidden="1" x14ac:dyDescent="0.25">
      <c r="B24" s="191"/>
      <c r="E24" s="191"/>
    </row>
    <row r="25" spans="1:5" ht="15.75" hidden="1" x14ac:dyDescent="0.25">
      <c r="B25" s="191"/>
      <c r="D25" s="191"/>
    </row>
    <row r="26" spans="1:5" ht="15.75" hidden="1" x14ac:dyDescent="0.25">
      <c r="B26" s="191"/>
      <c r="C26" s="191"/>
    </row>
    <row r="27" spans="1:5" ht="15.75" hidden="1" x14ac:dyDescent="0.25">
      <c r="B27" s="191"/>
      <c r="C27" s="191"/>
    </row>
    <row r="28" spans="1:5" ht="15.75" hidden="1" x14ac:dyDescent="0.25">
      <c r="B28" s="191"/>
      <c r="D28" s="191"/>
    </row>
    <row r="29" spans="1:5" ht="15.75" hidden="1" x14ac:dyDescent="0.25">
      <c r="B29" s="191"/>
      <c r="D29" s="191"/>
    </row>
    <row r="30" spans="1:5" ht="15.75" hidden="1" x14ac:dyDescent="0.25">
      <c r="B30" s="191"/>
      <c r="D30" s="191"/>
    </row>
    <row r="31" spans="1:5" ht="15.75" hidden="1" x14ac:dyDescent="0.25">
      <c r="B31" s="190"/>
      <c r="C31" s="190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1"/>
    </row>
    <row r="58" spans="2:2" ht="15.75" hidden="1" x14ac:dyDescent="0.25">
      <c r="B58" s="191"/>
    </row>
    <row r="59" spans="2:2" ht="15.75" hidden="1" x14ac:dyDescent="0.25">
      <c r="B59" s="191"/>
    </row>
    <row r="60" spans="2:2" ht="15.75" hidden="1" x14ac:dyDescent="0.25">
      <c r="B60" s="191"/>
    </row>
    <row r="61" spans="2:2" ht="15.75" hidden="1" x14ac:dyDescent="0.25">
      <c r="B61" s="191"/>
    </row>
    <row r="62" spans="2:2" ht="15.75" hidden="1" x14ac:dyDescent="0.25">
      <c r="B62" s="191"/>
    </row>
    <row r="63" spans="2:2" ht="15.75" hidden="1" x14ac:dyDescent="0.25">
      <c r="B63" s="191"/>
    </row>
    <row r="64" spans="2:2" ht="15.75" hidden="1" x14ac:dyDescent="0.25">
      <c r="B64" s="191"/>
    </row>
    <row r="65" spans="1:5" ht="15.75" hidden="1" x14ac:dyDescent="0.25">
      <c r="B65" s="191"/>
    </row>
    <row r="66" spans="1:5" ht="15.75" hidden="1" x14ac:dyDescent="0.25">
      <c r="B66" s="190"/>
    </row>
    <row r="67" spans="1:5" hidden="1" x14ac:dyDescent="0.25"/>
    <row r="68" spans="1:5" hidden="1" x14ac:dyDescent="0.25"/>
    <row r="69" spans="1:5" hidden="1" x14ac:dyDescent="0.25">
      <c r="A69" s="181"/>
      <c r="B69" s="181"/>
      <c r="C69" s="181"/>
      <c r="D69" s="181"/>
      <c r="E69" s="181"/>
    </row>
    <row r="70" spans="1:5" hidden="1" x14ac:dyDescent="0.25">
      <c r="A70" s="181"/>
      <c r="B70" s="181"/>
      <c r="C70" s="181"/>
      <c r="D70" s="181"/>
      <c r="E70" s="181"/>
    </row>
    <row r="71" spans="1:5" hidden="1" x14ac:dyDescent="0.25">
      <c r="A71" s="181"/>
      <c r="B71" s="181"/>
      <c r="C71" s="181"/>
      <c r="D71" s="181"/>
      <c r="E71" s="181"/>
    </row>
    <row r="72" spans="1:5" hidden="1" x14ac:dyDescent="0.25">
      <c r="A72" s="181"/>
      <c r="B72" s="181"/>
      <c r="C72" s="181"/>
      <c r="D72" s="181"/>
      <c r="E72" s="181"/>
    </row>
    <row r="73" spans="1:5" hidden="1" x14ac:dyDescent="0.25">
      <c r="A73" s="181"/>
      <c r="B73" s="181"/>
      <c r="C73" s="181"/>
      <c r="D73" s="181"/>
      <c r="E73" s="181"/>
    </row>
    <row r="74" spans="1:5" hidden="1" x14ac:dyDescent="0.25">
      <c r="A74" s="181"/>
      <c r="B74" s="181"/>
      <c r="C74" s="181"/>
      <c r="D74" s="181"/>
      <c r="E74" s="181"/>
    </row>
    <row r="75" spans="1:5" hidden="1" x14ac:dyDescent="0.25">
      <c r="A75" s="181"/>
      <c r="B75" s="181"/>
      <c r="C75" s="181"/>
      <c r="D75" s="181"/>
      <c r="E75" s="181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7.7109375" style="145" customWidth="1"/>
    <col min="3" max="3" width="20.7109375" style="145" customWidth="1"/>
    <col min="4" max="4" width="3.7109375" style="145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AquaDjurs AS</v>
      </c>
      <c r="B1" s="25"/>
      <c r="C1" s="25"/>
      <c r="D1" s="25"/>
      <c r="E1" s="25"/>
    </row>
    <row r="2" spans="1:5" x14ac:dyDescent="0.25">
      <c r="A2" s="217" t="str">
        <f>'1. Forside'!A2</f>
        <v>S003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5" t="s">
        <v>116</v>
      </c>
      <c r="C4" s="265"/>
      <c r="D4" s="265"/>
      <c r="E4" s="25"/>
    </row>
    <row r="5" spans="1:5" ht="20.25" x14ac:dyDescent="0.3">
      <c r="A5" s="25"/>
      <c r="B5" s="183"/>
      <c r="C5" s="25"/>
      <c r="D5" s="184"/>
      <c r="E5" s="25"/>
    </row>
    <row r="6" spans="1:5" ht="15" customHeight="1" x14ac:dyDescent="0.3">
      <c r="A6" s="25"/>
      <c r="B6" s="183"/>
      <c r="C6" s="55"/>
      <c r="D6" s="184"/>
      <c r="E6" s="25"/>
    </row>
    <row r="7" spans="1:5" ht="27.2" customHeight="1" x14ac:dyDescent="0.25">
      <c r="A7" s="25"/>
      <c r="B7" s="272" t="s">
        <v>150</v>
      </c>
      <c r="C7" s="273"/>
      <c r="D7" s="274"/>
      <c r="E7" s="25"/>
    </row>
    <row r="8" spans="1:5" x14ac:dyDescent="0.25">
      <c r="A8" s="25"/>
      <c r="B8" s="207"/>
      <c r="C8" s="50">
        <v>0</v>
      </c>
      <c r="D8" s="186" t="s">
        <v>0</v>
      </c>
      <c r="E8" s="25"/>
    </row>
    <row r="9" spans="1:5" x14ac:dyDescent="0.25">
      <c r="A9" s="25"/>
      <c r="B9" s="53" t="s">
        <v>33</v>
      </c>
      <c r="C9" s="54">
        <f xml:space="preserve"> SUM(C8:C8)</f>
        <v>0</v>
      </c>
      <c r="D9" s="187" t="s">
        <v>0</v>
      </c>
      <c r="E9" s="25"/>
    </row>
    <row r="10" spans="1:5" x14ac:dyDescent="0.25">
      <c r="A10" s="25"/>
      <c r="B10" s="55"/>
      <c r="C10" s="192"/>
      <c r="D10" s="55"/>
      <c r="E10" s="25"/>
    </row>
    <row r="11" spans="1:5" x14ac:dyDescent="0.25">
      <c r="A11" s="25"/>
      <c r="B11" s="55"/>
      <c r="C11" s="55"/>
      <c r="D11" s="55"/>
      <c r="E11" s="25"/>
    </row>
    <row r="12" spans="1:5" ht="37.5" customHeight="1" x14ac:dyDescent="0.25">
      <c r="A12" s="25"/>
      <c r="B12" s="272" t="s">
        <v>151</v>
      </c>
      <c r="C12" s="273"/>
      <c r="D12" s="274"/>
      <c r="E12" s="25"/>
    </row>
    <row r="13" spans="1:5" ht="15.75" customHeight="1" x14ac:dyDescent="0.25">
      <c r="A13" s="25"/>
      <c r="B13" s="104" t="s">
        <v>152</v>
      </c>
      <c r="C13" s="18">
        <v>0</v>
      </c>
      <c r="D13" s="148" t="s">
        <v>0</v>
      </c>
      <c r="E13" s="25"/>
    </row>
    <row r="14" spans="1:5" x14ac:dyDescent="0.25">
      <c r="A14" s="25"/>
      <c r="B14" s="104" t="s">
        <v>153</v>
      </c>
      <c r="C14" s="39">
        <v>0</v>
      </c>
      <c r="D14" s="148" t="s">
        <v>0</v>
      </c>
      <c r="E14" s="25"/>
    </row>
    <row r="15" spans="1:5" x14ac:dyDescent="0.25">
      <c r="A15" s="25"/>
      <c r="B15" s="27" t="s">
        <v>154</v>
      </c>
      <c r="C15" s="54">
        <f>C13-C14</f>
        <v>0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>
      <c r="A19" s="25"/>
      <c r="B19" s="25"/>
      <c r="C19" s="25"/>
      <c r="D19" s="25"/>
      <c r="E19" s="25"/>
    </row>
    <row r="20" spans="1:5" hidden="1" x14ac:dyDescent="0.25">
      <c r="A20" s="25"/>
      <c r="B20" s="25"/>
      <c r="C20" s="25"/>
      <c r="D20" s="25"/>
      <c r="E20" s="25"/>
    </row>
    <row r="21" spans="1:5" hidden="1" x14ac:dyDescent="0.25">
      <c r="A21" s="25"/>
      <c r="B21" s="25"/>
      <c r="C21" s="25"/>
      <c r="D21" s="25"/>
      <c r="E21" s="25"/>
    </row>
    <row r="22" spans="1:5" hidden="1" x14ac:dyDescent="0.25">
      <c r="A22" s="25"/>
      <c r="B22" s="25"/>
      <c r="C22" s="25"/>
      <c r="D22" s="25"/>
      <c r="E22" s="25"/>
    </row>
    <row r="23" spans="1:5" hidden="1" x14ac:dyDescent="0.25">
      <c r="A23" s="25"/>
      <c r="B23" s="25"/>
      <c r="C23" s="25"/>
      <c r="D23" s="25"/>
      <c r="E23" s="25"/>
    </row>
    <row r="24" spans="1:5" hidden="1" x14ac:dyDescent="0.25">
      <c r="A24" s="25"/>
      <c r="B24" s="25"/>
      <c r="C24" s="25"/>
      <c r="D24" s="25"/>
      <c r="E24" s="25"/>
    </row>
    <row r="25" spans="1:5" hidden="1" x14ac:dyDescent="0.25">
      <c r="A25" s="25"/>
      <c r="B25" s="25"/>
      <c r="C25" s="25"/>
      <c r="D25" s="25"/>
      <c r="E25" s="25"/>
    </row>
    <row r="26" spans="1:5" hidden="1" x14ac:dyDescent="0.25">
      <c r="A26" s="25"/>
      <c r="B26" s="25"/>
      <c r="C26" s="25"/>
      <c r="D26" s="25"/>
      <c r="E26" s="25"/>
    </row>
    <row r="27" spans="1:5" hidden="1" x14ac:dyDescent="0.25">
      <c r="A27" s="25"/>
      <c r="B27" s="25"/>
      <c r="C27" s="25"/>
      <c r="D27" s="25"/>
      <c r="E27" s="25"/>
    </row>
    <row r="28" spans="1:5" hidden="1" x14ac:dyDescent="0.25">
      <c r="A28" s="25"/>
      <c r="B28" s="25"/>
      <c r="C28" s="25"/>
      <c r="D28" s="25"/>
      <c r="E28" s="25"/>
    </row>
    <row r="29" spans="1:5" hidden="1" x14ac:dyDescent="0.25">
      <c r="A29" s="25"/>
      <c r="B29" s="25"/>
      <c r="C29" s="25"/>
      <c r="D29" s="25"/>
      <c r="E29" s="25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1.28515625" style="145" customWidth="1"/>
    <col min="3" max="3" width="24.42578125" style="145" customWidth="1"/>
    <col min="4" max="4" width="3.7109375" style="145" customWidth="1"/>
    <col min="5" max="5" width="9.140625" style="145" customWidth="1"/>
    <col min="6" max="6" width="0" style="145" hidden="1" customWidth="1"/>
    <col min="7" max="16384" width="9.140625" style="145" hidden="1"/>
  </cols>
  <sheetData>
    <row r="1" spans="1:5" x14ac:dyDescent="0.25">
      <c r="A1" s="217" t="str">
        <f>'1. Forside'!A1</f>
        <v>AquaDjurs AS</v>
      </c>
      <c r="B1" s="25"/>
      <c r="C1" s="25"/>
      <c r="D1" s="25"/>
      <c r="E1" s="25"/>
    </row>
    <row r="2" spans="1:5" x14ac:dyDescent="0.25">
      <c r="A2" s="217" t="str">
        <f>'1. Forside'!A2</f>
        <v>S003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62" t="s">
        <v>115</v>
      </c>
      <c r="C4" s="262"/>
      <c r="D4" s="262"/>
      <c r="E4" s="25"/>
    </row>
    <row r="5" spans="1:5" ht="15.75" customHeight="1" x14ac:dyDescent="0.3">
      <c r="A5" s="25"/>
      <c r="B5" s="193"/>
      <c r="C5" s="25"/>
      <c r="D5" s="25"/>
      <c r="E5" s="25"/>
    </row>
    <row r="6" spans="1:5" ht="27.2" customHeight="1" x14ac:dyDescent="0.3">
      <c r="A6" s="25"/>
      <c r="B6" s="19" t="s">
        <v>155</v>
      </c>
      <c r="C6" s="194"/>
      <c r="D6" s="195"/>
      <c r="E6" s="25"/>
    </row>
    <row r="7" spans="1:5" x14ac:dyDescent="0.25">
      <c r="A7" s="25"/>
      <c r="B7" s="106" t="s">
        <v>156</v>
      </c>
      <c r="C7" s="50">
        <v>1959500</v>
      </c>
      <c r="D7" s="186" t="s">
        <v>0</v>
      </c>
      <c r="E7" s="25"/>
    </row>
    <row r="8" spans="1:5" x14ac:dyDescent="0.25">
      <c r="A8" s="25"/>
      <c r="B8" s="106" t="s">
        <v>157</v>
      </c>
      <c r="C8" s="50">
        <v>0</v>
      </c>
      <c r="D8" s="186" t="s">
        <v>0</v>
      </c>
      <c r="E8" s="25"/>
    </row>
    <row r="9" spans="1:5" x14ac:dyDescent="0.25">
      <c r="A9" s="25"/>
      <c r="B9" s="53" t="s">
        <v>31</v>
      </c>
      <c r="C9" s="54">
        <f>C7-C8</f>
        <v>1959500</v>
      </c>
      <c r="D9" s="187" t="s">
        <v>0</v>
      </c>
      <c r="E9" s="25"/>
    </row>
    <row r="10" spans="1:5" x14ac:dyDescent="0.25">
      <c r="A10" s="25"/>
      <c r="B10" s="55"/>
      <c r="C10" s="178"/>
      <c r="D10" s="55"/>
      <c r="E10" s="25"/>
    </row>
    <row r="11" spans="1:5" x14ac:dyDescent="0.25">
      <c r="A11" s="25"/>
      <c r="B11" s="55"/>
      <c r="C11" s="178"/>
      <c r="D11" s="55"/>
      <c r="E11" s="25"/>
    </row>
    <row r="12" spans="1:5" ht="27.2" customHeight="1" x14ac:dyDescent="0.3">
      <c r="A12" s="25"/>
      <c r="B12" s="19" t="s">
        <v>161</v>
      </c>
      <c r="C12" s="196"/>
      <c r="D12" s="195"/>
      <c r="E12" s="25"/>
    </row>
    <row r="13" spans="1:5" x14ac:dyDescent="0.25">
      <c r="A13" s="25"/>
      <c r="B13" s="104" t="s">
        <v>158</v>
      </c>
      <c r="C13" s="18">
        <v>2498368.5099999998</v>
      </c>
      <c r="D13" s="148" t="s">
        <v>0</v>
      </c>
      <c r="E13" s="25"/>
    </row>
    <row r="14" spans="1:5" x14ac:dyDescent="0.25">
      <c r="A14" s="25"/>
      <c r="B14" s="104" t="s">
        <v>159</v>
      </c>
      <c r="C14" s="39">
        <v>3100000</v>
      </c>
      <c r="D14" s="148" t="s">
        <v>0</v>
      </c>
      <c r="E14" s="25"/>
    </row>
    <row r="15" spans="1:5" x14ac:dyDescent="0.25">
      <c r="A15" s="25"/>
      <c r="B15" s="27" t="s">
        <v>160</v>
      </c>
      <c r="C15" s="54">
        <f>C13-C14</f>
        <v>-601631.49000000022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E20"/>
  <sheetViews>
    <sheetView view="pageLayout" zoomScaleNormal="100" workbookViewId="0"/>
  </sheetViews>
  <sheetFormatPr defaultColWidth="0" defaultRowHeight="15" customHeight="1" zeroHeight="1" x14ac:dyDescent="0.25"/>
  <cols>
    <col min="1" max="1" width="7" style="145" customWidth="1"/>
    <col min="2" max="2" width="47.42578125" style="145" customWidth="1"/>
    <col min="3" max="3" width="21.7109375" style="145" customWidth="1"/>
    <col min="4" max="4" width="3.28515625" style="145" customWidth="1"/>
    <col min="5" max="5" width="6.7109375" style="145" customWidth="1"/>
    <col min="6" max="16384" width="9.140625" style="145" hidden="1"/>
  </cols>
  <sheetData>
    <row r="1" spans="1:5" x14ac:dyDescent="0.25">
      <c r="A1" s="217" t="str">
        <f>'1. Forside'!A1</f>
        <v>AquaDjurs AS</v>
      </c>
      <c r="B1" s="25"/>
      <c r="C1" s="25"/>
      <c r="D1" s="25"/>
      <c r="E1" s="25"/>
    </row>
    <row r="2" spans="1:5" x14ac:dyDescent="0.25">
      <c r="A2" s="217" t="str">
        <f>'1. Forside'!A2</f>
        <v>S003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5" t="s">
        <v>227</v>
      </c>
      <c r="C4" s="265"/>
      <c r="D4" s="265"/>
      <c r="E4" s="25"/>
    </row>
    <row r="5" spans="1:5" ht="20.25" x14ac:dyDescent="0.3">
      <c r="A5" s="25"/>
      <c r="B5" s="183"/>
      <c r="C5" s="55"/>
      <c r="D5" s="184"/>
      <c r="E5" s="25"/>
    </row>
    <row r="6" spans="1:5" ht="16.5" x14ac:dyDescent="0.25">
      <c r="A6" s="25"/>
      <c r="B6" s="223" t="s">
        <v>19</v>
      </c>
      <c r="C6" s="175"/>
      <c r="D6" s="185"/>
      <c r="E6" s="25"/>
    </row>
    <row r="7" spans="1:5" x14ac:dyDescent="0.25">
      <c r="A7" s="25"/>
      <c r="B7" s="56" t="s">
        <v>228</v>
      </c>
      <c r="C7" s="50">
        <v>-9500122</v>
      </c>
      <c r="D7" s="186" t="s">
        <v>0</v>
      </c>
      <c r="E7" s="25"/>
    </row>
    <row r="8" spans="1:5" x14ac:dyDescent="0.25">
      <c r="A8" s="25"/>
      <c r="B8" s="224" t="s">
        <v>229</v>
      </c>
      <c r="C8" s="50">
        <v>-9500122</v>
      </c>
      <c r="D8" s="186" t="s">
        <v>0</v>
      </c>
      <c r="E8" s="25"/>
    </row>
    <row r="9" spans="1:5" ht="15" customHeight="1" x14ac:dyDescent="0.25">
      <c r="A9" s="25"/>
      <c r="B9" s="225" t="s">
        <v>230</v>
      </c>
      <c r="C9" s="226">
        <f>C7-C8</f>
        <v>0</v>
      </c>
      <c r="D9" s="227" t="s">
        <v>0</v>
      </c>
      <c r="E9" s="25"/>
    </row>
    <row r="10" spans="1:5" x14ac:dyDescent="0.25">
      <c r="A10" s="25"/>
      <c r="B10" s="56" t="s">
        <v>231</v>
      </c>
      <c r="C10" s="50">
        <v>0</v>
      </c>
      <c r="D10" s="186" t="s">
        <v>232</v>
      </c>
      <c r="E10" s="25"/>
    </row>
    <row r="11" spans="1:5" x14ac:dyDescent="0.25">
      <c r="A11" s="25"/>
      <c r="B11" s="53" t="s">
        <v>31</v>
      </c>
      <c r="C11" s="228">
        <v>0</v>
      </c>
      <c r="D11" s="187" t="s">
        <v>0</v>
      </c>
      <c r="E11" s="25"/>
    </row>
    <row r="12" spans="1:5" x14ac:dyDescent="0.25">
      <c r="A12" s="25"/>
      <c r="B12" s="25"/>
      <c r="C12" s="25"/>
      <c r="D12" s="25"/>
      <c r="E12" s="25"/>
    </row>
    <row r="13" spans="1:5" x14ac:dyDescent="0.25">
      <c r="A13" s="25"/>
      <c r="B13" s="25"/>
      <c r="C13" s="25"/>
      <c r="D13" s="25"/>
      <c r="E13" s="25"/>
    </row>
    <row r="14" spans="1:5" x14ac:dyDescent="0.25">
      <c r="A14" s="25"/>
      <c r="B14" s="25"/>
      <c r="C14" s="25"/>
      <c r="D14" s="25"/>
      <c r="E14" s="25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AquaDjurs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S003</v>
      </c>
      <c r="B2" s="1"/>
      <c r="C2" s="124"/>
      <c r="D2" s="125"/>
      <c r="E2" s="126"/>
      <c r="F2" s="125"/>
      <c r="G2" s="1"/>
    </row>
    <row r="3" spans="1:18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62" t="s">
        <v>114</v>
      </c>
      <c r="C4" s="262"/>
      <c r="D4" s="262"/>
      <c r="E4" s="262"/>
      <c r="F4" s="262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24.75" customHeight="1" x14ac:dyDescent="0.2">
      <c r="A6" s="1"/>
      <c r="B6" s="19" t="s">
        <v>87</v>
      </c>
      <c r="C6" s="110"/>
      <c r="D6" s="111"/>
      <c r="E6" s="112"/>
      <c r="F6" s="65"/>
      <c r="G6" s="1"/>
      <c r="H6" s="130"/>
    </row>
    <row r="7" spans="1:18" ht="14.1" customHeight="1" x14ac:dyDescent="0.2">
      <c r="A7" s="1"/>
      <c r="B7" s="3" t="s">
        <v>88</v>
      </c>
      <c r="C7" s="113"/>
      <c r="D7" s="114"/>
      <c r="E7" s="10">
        <v>88113749.903479993</v>
      </c>
      <c r="F7" s="109" t="s">
        <v>62</v>
      </c>
      <c r="G7" s="1"/>
      <c r="H7" s="130"/>
    </row>
    <row r="8" spans="1:18" ht="14.1" customHeight="1" x14ac:dyDescent="0.2">
      <c r="A8" s="1"/>
      <c r="B8" s="2" t="s">
        <v>163</v>
      </c>
      <c r="C8" s="14"/>
      <c r="D8" s="77"/>
      <c r="E8" s="78"/>
      <c r="F8" s="79"/>
      <c r="G8" s="1"/>
      <c r="H8" s="130"/>
    </row>
    <row r="9" spans="1:18" ht="14.1" customHeight="1" outlineLevel="1" x14ac:dyDescent="0.2">
      <c r="A9" s="1"/>
      <c r="B9" s="59" t="s">
        <v>90</v>
      </c>
      <c r="C9" s="13">
        <v>41271698</v>
      </c>
      <c r="D9" s="80" t="s">
        <v>0</v>
      </c>
      <c r="E9" s="71"/>
      <c r="F9" s="72"/>
      <c r="G9" s="1"/>
      <c r="H9" s="130"/>
    </row>
    <row r="10" spans="1:18" ht="14.1" customHeight="1" outlineLevel="1" x14ac:dyDescent="0.2">
      <c r="A10" s="1"/>
      <c r="B10" s="59" t="s">
        <v>164</v>
      </c>
      <c r="C10" s="13">
        <v>3892137</v>
      </c>
      <c r="D10" s="80" t="s">
        <v>0</v>
      </c>
      <c r="E10" s="71"/>
      <c r="F10" s="72"/>
      <c r="G10" s="1"/>
      <c r="H10" s="130"/>
    </row>
    <row r="11" spans="1:18" ht="14.1" customHeight="1" outlineLevel="1" x14ac:dyDescent="0.2">
      <c r="A11" s="1"/>
      <c r="B11" s="59" t="s">
        <v>165</v>
      </c>
      <c r="C11" s="13">
        <v>2805553</v>
      </c>
      <c r="D11" s="80" t="s">
        <v>0</v>
      </c>
      <c r="E11" s="71"/>
      <c r="F11" s="72"/>
      <c r="G11" s="1"/>
      <c r="H11" s="130"/>
    </row>
    <row r="12" spans="1:18" ht="14.1" customHeight="1" outlineLevel="1" x14ac:dyDescent="0.2">
      <c r="A12" s="1"/>
      <c r="B12" s="59" t="s">
        <v>166</v>
      </c>
      <c r="C12" s="13">
        <v>1831373</v>
      </c>
      <c r="D12" s="80" t="s">
        <v>0</v>
      </c>
      <c r="E12" s="71"/>
      <c r="F12" s="72"/>
      <c r="G12" s="1"/>
      <c r="H12" s="130"/>
    </row>
    <row r="13" spans="1:18" ht="14.1" customHeight="1" x14ac:dyDescent="0.2">
      <c r="A13" s="1"/>
      <c r="B13" s="64" t="s">
        <v>20</v>
      </c>
      <c r="C13" s="7">
        <f>SUM(C9:C12)</f>
        <v>49800761</v>
      </c>
      <c r="D13" s="75" t="s">
        <v>0</v>
      </c>
      <c r="E13" s="71"/>
      <c r="F13" s="72"/>
      <c r="G13" s="1"/>
      <c r="H13" s="130"/>
    </row>
    <row r="14" spans="1:18" ht="14.1" customHeight="1" outlineLevel="1" x14ac:dyDescent="0.2">
      <c r="A14" s="1"/>
      <c r="B14" s="59" t="s">
        <v>91</v>
      </c>
      <c r="C14" s="202">
        <v>6058491</v>
      </c>
      <c r="D14" s="80" t="s">
        <v>0</v>
      </c>
      <c r="E14" s="71"/>
      <c r="F14" s="72"/>
      <c r="G14" s="1"/>
      <c r="H14" s="130"/>
    </row>
    <row r="15" spans="1:18" ht="14.1" customHeight="1" outlineLevel="1" x14ac:dyDescent="0.2">
      <c r="A15" s="1"/>
      <c r="B15" s="59" t="s">
        <v>92</v>
      </c>
      <c r="C15" s="202">
        <v>0</v>
      </c>
      <c r="D15" s="80" t="s">
        <v>0</v>
      </c>
      <c r="E15" s="71"/>
      <c r="F15" s="72"/>
      <c r="G15" s="1"/>
      <c r="H15" s="130"/>
    </row>
    <row r="16" spans="1:18" ht="14.1" customHeight="1" outlineLevel="1" x14ac:dyDescent="0.2">
      <c r="A16" s="1"/>
      <c r="B16" s="59" t="s">
        <v>93</v>
      </c>
      <c r="C16" s="202">
        <v>0</v>
      </c>
      <c r="D16" s="80" t="s">
        <v>0</v>
      </c>
      <c r="E16" s="71"/>
      <c r="F16" s="72"/>
      <c r="G16" s="1"/>
      <c r="H16" s="130"/>
      <c r="O16" s="130"/>
    </row>
    <row r="17" spans="1:15" ht="14.1" customHeight="1" x14ac:dyDescent="0.2">
      <c r="A17" s="1"/>
      <c r="B17" s="64" t="s">
        <v>94</v>
      </c>
      <c r="C17" s="7">
        <f>SUM(C14:C16)</f>
        <v>6058491</v>
      </c>
      <c r="D17" s="75" t="s">
        <v>0</v>
      </c>
      <c r="E17" s="71"/>
      <c r="F17" s="72"/>
      <c r="G17" s="1"/>
      <c r="H17" s="130"/>
      <c r="O17" s="130"/>
    </row>
    <row r="18" spans="1:15" ht="14.1" customHeight="1" x14ac:dyDescent="0.2">
      <c r="A18" s="1"/>
      <c r="B18" s="64" t="s">
        <v>22</v>
      </c>
      <c r="C18" s="7">
        <v>0</v>
      </c>
      <c r="D18" s="75" t="s">
        <v>0</v>
      </c>
      <c r="E18" s="71"/>
      <c r="F18" s="72"/>
      <c r="G18" s="1"/>
      <c r="H18" s="130"/>
      <c r="O18" s="130"/>
    </row>
    <row r="19" spans="1:15" ht="13.5" customHeight="1" outlineLevel="1" x14ac:dyDescent="0.2">
      <c r="A19" s="1"/>
      <c r="B19" s="59" t="s">
        <v>95</v>
      </c>
      <c r="C19" s="202">
        <v>-3834565.85</v>
      </c>
      <c r="D19" s="80" t="s">
        <v>0</v>
      </c>
      <c r="E19" s="71"/>
      <c r="F19" s="72"/>
      <c r="G19" s="1"/>
      <c r="H19" s="130"/>
    </row>
    <row r="20" spans="1:15" ht="14.1" customHeight="1" outlineLevel="1" x14ac:dyDescent="0.2">
      <c r="A20" s="1"/>
      <c r="B20" s="59" t="s">
        <v>96</v>
      </c>
      <c r="C20" s="202">
        <v>-29774630.18</v>
      </c>
      <c r="D20" s="80" t="s">
        <v>0</v>
      </c>
      <c r="E20" s="71"/>
      <c r="F20" s="72"/>
      <c r="G20" s="1"/>
      <c r="H20" s="130"/>
    </row>
    <row r="21" spans="1:15" ht="14.1" customHeight="1" outlineLevel="1" x14ac:dyDescent="0.2">
      <c r="A21" s="1"/>
      <c r="B21" s="59" t="s">
        <v>97</v>
      </c>
      <c r="C21" s="202">
        <v>-6326001</v>
      </c>
      <c r="D21" s="80" t="s">
        <v>0</v>
      </c>
      <c r="E21" s="71"/>
      <c r="F21" s="72"/>
      <c r="G21" s="1"/>
      <c r="H21" s="130"/>
    </row>
    <row r="22" spans="1:15" ht="14.1" customHeight="1" outlineLevel="1" x14ac:dyDescent="0.2">
      <c r="A22" s="1"/>
      <c r="B22" s="59" t="s">
        <v>98</v>
      </c>
      <c r="C22" s="202">
        <v>0</v>
      </c>
      <c r="D22" s="80" t="s">
        <v>0</v>
      </c>
      <c r="E22" s="71"/>
      <c r="F22" s="72"/>
      <c r="G22" s="1"/>
      <c r="H22" s="130"/>
    </row>
    <row r="23" spans="1:15" outlineLevel="1" x14ac:dyDescent="0.2">
      <c r="A23" s="1"/>
      <c r="B23" s="59" t="s">
        <v>99</v>
      </c>
      <c r="C23" s="202">
        <v>0</v>
      </c>
      <c r="D23" s="80" t="s">
        <v>0</v>
      </c>
      <c r="E23" s="71"/>
      <c r="F23" s="72"/>
      <c r="G23" s="1"/>
      <c r="H23" s="130"/>
    </row>
    <row r="24" spans="1:15" ht="14.1" customHeight="1" outlineLevel="1" x14ac:dyDescent="0.2">
      <c r="A24" s="1"/>
      <c r="B24" s="59" t="s">
        <v>100</v>
      </c>
      <c r="C24" s="202">
        <v>0</v>
      </c>
      <c r="D24" s="80" t="s">
        <v>0</v>
      </c>
      <c r="E24" s="71"/>
      <c r="F24" s="72"/>
      <c r="G24" s="1"/>
      <c r="H24" s="130"/>
    </row>
    <row r="25" spans="1:15" ht="14.1" customHeight="1" outlineLevel="1" x14ac:dyDescent="0.2">
      <c r="A25" s="1"/>
      <c r="B25" s="59" t="s">
        <v>101</v>
      </c>
      <c r="C25" s="202">
        <v>-187112</v>
      </c>
      <c r="D25" s="80" t="s">
        <v>0</v>
      </c>
      <c r="E25" s="127"/>
      <c r="F25" s="197"/>
      <c r="G25" s="1"/>
      <c r="H25" s="130"/>
    </row>
    <row r="26" spans="1:15" x14ac:dyDescent="0.2">
      <c r="A26" s="1"/>
      <c r="B26" s="64" t="s">
        <v>23</v>
      </c>
      <c r="C26" s="7">
        <f>SUM(C19:C25)</f>
        <v>-40122309.030000001</v>
      </c>
      <c r="D26" s="75" t="s">
        <v>0</v>
      </c>
      <c r="E26" s="71"/>
      <c r="F26" s="72"/>
      <c r="G26" s="1"/>
      <c r="H26" s="130"/>
    </row>
    <row r="27" spans="1:15" x14ac:dyDescent="0.2">
      <c r="A27" s="1"/>
      <c r="B27" s="60" t="s">
        <v>24</v>
      </c>
      <c r="C27" s="7">
        <f>C13+C17+C18+C26</f>
        <v>15736942.969999999</v>
      </c>
      <c r="D27" s="75" t="s">
        <v>0</v>
      </c>
      <c r="E27" s="10">
        <f>IF(C27&lt;0,0,-C27)</f>
        <v>-15736942.969999999</v>
      </c>
      <c r="F27" s="109" t="s">
        <v>62</v>
      </c>
      <c r="G27" s="1"/>
      <c r="H27" s="130"/>
    </row>
    <row r="28" spans="1:15" x14ac:dyDescent="0.2">
      <c r="A28" s="1"/>
      <c r="B28" s="58" t="s">
        <v>25</v>
      </c>
      <c r="C28" s="14"/>
      <c r="D28" s="77"/>
      <c r="E28" s="78"/>
      <c r="F28" s="79"/>
      <c r="G28" s="1"/>
      <c r="H28" s="130"/>
    </row>
    <row r="29" spans="1:15" ht="14.1" customHeight="1" x14ac:dyDescent="0.2">
      <c r="A29" s="1"/>
      <c r="B29" s="61" t="s">
        <v>26</v>
      </c>
      <c r="C29" s="7">
        <v>5071500</v>
      </c>
      <c r="D29" s="75" t="s">
        <v>0</v>
      </c>
      <c r="E29" s="10">
        <f>-C29</f>
        <v>-5071500</v>
      </c>
      <c r="F29" s="109" t="s">
        <v>62</v>
      </c>
      <c r="G29" s="1"/>
      <c r="H29" s="130"/>
      <c r="M29" s="133"/>
      <c r="N29" s="133"/>
      <c r="O29" s="133"/>
    </row>
    <row r="30" spans="1:15" ht="14.1" customHeight="1" x14ac:dyDescent="0.2">
      <c r="A30" s="1"/>
      <c r="B30" s="58" t="s">
        <v>167</v>
      </c>
      <c r="C30" s="14"/>
      <c r="D30" s="77"/>
      <c r="E30" s="78"/>
      <c r="F30" s="79"/>
      <c r="G30" s="1"/>
      <c r="H30" s="130"/>
      <c r="M30" s="134"/>
      <c r="N30" s="135"/>
      <c r="O30" s="136"/>
    </row>
    <row r="31" spans="1:15" ht="14.1" customHeight="1" x14ac:dyDescent="0.2">
      <c r="A31" s="1"/>
      <c r="B31" s="61" t="s">
        <v>167</v>
      </c>
      <c r="C31" s="203">
        <v>0</v>
      </c>
      <c r="D31" s="75" t="s">
        <v>0</v>
      </c>
      <c r="E31" s="10">
        <f>-C31</f>
        <v>0</v>
      </c>
      <c r="F31" s="109" t="s">
        <v>62</v>
      </c>
      <c r="G31" s="1"/>
      <c r="H31" s="130"/>
      <c r="M31" s="133"/>
      <c r="N31" s="133"/>
      <c r="O31" s="133"/>
    </row>
    <row r="32" spans="1:15" ht="14.1" customHeight="1" x14ac:dyDescent="0.2">
      <c r="A32" s="1"/>
      <c r="B32" s="58" t="s">
        <v>27</v>
      </c>
      <c r="C32" s="14"/>
      <c r="D32" s="77"/>
      <c r="E32" s="78"/>
      <c r="F32" s="79"/>
      <c r="G32" s="1"/>
      <c r="H32" s="130"/>
      <c r="N32" s="133"/>
      <c r="O32" s="133"/>
    </row>
    <row r="33" spans="1:8" ht="27" customHeight="1" x14ac:dyDescent="0.2">
      <c r="A33" s="1"/>
      <c r="B33" s="115" t="s">
        <v>28</v>
      </c>
      <c r="C33" s="202">
        <v>67305409</v>
      </c>
      <c r="D33" s="80" t="s">
        <v>0</v>
      </c>
      <c r="E33" s="71"/>
      <c r="F33" s="72"/>
      <c r="G33" s="1"/>
      <c r="H33" s="130"/>
    </row>
    <row r="34" spans="1:8" ht="14.1" customHeight="1" x14ac:dyDescent="0.2">
      <c r="A34" s="1"/>
      <c r="B34" s="198" t="s">
        <v>85</v>
      </c>
      <c r="C34" s="202">
        <v>0</v>
      </c>
      <c r="D34" s="80" t="s">
        <v>0</v>
      </c>
      <c r="E34" s="71"/>
      <c r="F34" s="72"/>
      <c r="G34" s="1"/>
      <c r="H34" s="130"/>
    </row>
    <row r="35" spans="1:8" ht="25.5" x14ac:dyDescent="0.2">
      <c r="A35" s="1"/>
      <c r="B35" s="59" t="s">
        <v>29</v>
      </c>
      <c r="C35" s="202">
        <v>0</v>
      </c>
      <c r="D35" s="80" t="s">
        <v>0</v>
      </c>
      <c r="E35" s="71"/>
      <c r="F35" s="72"/>
      <c r="G35" s="1"/>
      <c r="H35" s="130"/>
    </row>
    <row r="36" spans="1:8" ht="14.1" customHeight="1" x14ac:dyDescent="0.2">
      <c r="A36" s="1"/>
      <c r="B36" s="60" t="s">
        <v>30</v>
      </c>
      <c r="C36" s="11">
        <f>SUM(C33:C35)</f>
        <v>67305409</v>
      </c>
      <c r="D36" s="75" t="s">
        <v>0</v>
      </c>
      <c r="E36" s="10">
        <f>-C36</f>
        <v>-67305409</v>
      </c>
      <c r="F36" s="109" t="s">
        <v>62</v>
      </c>
      <c r="G36" s="1"/>
      <c r="H36" s="130"/>
    </row>
    <row r="37" spans="1:8" ht="14.1" customHeight="1" x14ac:dyDescent="0.2">
      <c r="A37" s="1"/>
      <c r="B37" s="23" t="s">
        <v>89</v>
      </c>
      <c r="C37" s="95"/>
      <c r="D37" s="77"/>
      <c r="E37" s="20">
        <f>E7+E27+E29+E31+E36</f>
        <v>-102.06652000546455</v>
      </c>
      <c r="F37" s="102" t="s">
        <v>62</v>
      </c>
      <c r="G37" s="1"/>
      <c r="H37" s="130"/>
    </row>
    <row r="38" spans="1:8" ht="14.1" customHeight="1" x14ac:dyDescent="0.2">
      <c r="A38" s="1"/>
      <c r="B38" s="1"/>
      <c r="C38" s="124"/>
      <c r="D38" s="125"/>
      <c r="E38" s="126"/>
      <c r="F38" s="125"/>
      <c r="G38" s="1"/>
      <c r="H38" s="130"/>
    </row>
    <row r="39" spans="1:8" ht="14.1" customHeight="1" x14ac:dyDescent="0.2">
      <c r="A39" s="1"/>
      <c r="B39" s="1"/>
      <c r="C39" s="124"/>
      <c r="D39" s="125"/>
      <c r="E39" s="126"/>
      <c r="F39" s="125"/>
      <c r="G39" s="1"/>
      <c r="H39" s="130"/>
    </row>
    <row r="40" spans="1:8" ht="13.5" customHeight="1" x14ac:dyDescent="0.2">
      <c r="A40" s="1"/>
      <c r="B40" s="1"/>
      <c r="C40" s="124"/>
      <c r="D40" s="125"/>
      <c r="E40" s="126"/>
      <c r="F40" s="125"/>
      <c r="G40" s="1"/>
      <c r="H40" s="130"/>
    </row>
    <row r="41" spans="1:8" x14ac:dyDescent="0.2">
      <c r="A41" s="1"/>
      <c r="B41" s="1"/>
      <c r="C41" s="124"/>
      <c r="D41" s="125"/>
      <c r="E41" s="126"/>
      <c r="F41" s="125"/>
      <c r="G41" s="1"/>
      <c r="H41" s="130"/>
    </row>
    <row r="42" spans="1:8" x14ac:dyDescent="0.2">
      <c r="A42" s="1"/>
      <c r="B42" s="138"/>
      <c r="C42" s="124"/>
      <c r="D42" s="125"/>
      <c r="E42" s="126"/>
      <c r="F42" s="125"/>
      <c r="G42" s="1"/>
      <c r="H42" s="130"/>
    </row>
    <row r="43" spans="1:8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hidden="1" x14ac:dyDescent="0.2">
      <c r="A44" s="130"/>
      <c r="B44" s="130"/>
      <c r="C44" s="139"/>
      <c r="D44" s="140"/>
      <c r="E44" s="141"/>
      <c r="F44" s="140"/>
      <c r="G44" s="130"/>
      <c r="H44" s="130"/>
    </row>
    <row r="45" spans="1:8" hidden="1" x14ac:dyDescent="0.2">
      <c r="A45" s="130"/>
      <c r="B45" s="130"/>
      <c r="C45" s="139"/>
      <c r="D45" s="140"/>
      <c r="E45" s="141"/>
      <c r="F45" s="140"/>
      <c r="G45" s="130"/>
      <c r="H45" s="130"/>
    </row>
    <row r="46" spans="1:8" x14ac:dyDescent="0.2">
      <c r="A46" s="1"/>
      <c r="B46" s="138"/>
      <c r="C46" s="124"/>
      <c r="D46" s="125"/>
      <c r="E46" s="126"/>
      <c r="F46" s="125"/>
      <c r="G46" s="1"/>
    </row>
    <row r="47" spans="1:8" ht="12.95" hidden="1" customHeight="1" x14ac:dyDescent="0.2"/>
    <row r="48" spans="1:8" ht="12.95" hidden="1" customHeight="1" x14ac:dyDescent="0.2">
      <c r="C48" s="127"/>
      <c r="D48" s="127"/>
      <c r="E48" s="127"/>
      <c r="F48" s="127"/>
    </row>
    <row r="49" s="127" customFormat="1" hidden="1" x14ac:dyDescent="0.2"/>
    <row r="50" s="127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59.5703125" style="145" customWidth="1"/>
    <col min="3" max="3" width="15.5703125" style="145" customWidth="1"/>
    <col min="4" max="4" width="4.140625" style="145" customWidth="1"/>
    <col min="5" max="5" width="15.5703125" style="145" customWidth="1"/>
    <col min="6" max="6" width="4.140625" style="145" customWidth="1"/>
    <col min="7" max="7" width="15.5703125" style="145" customWidth="1"/>
    <col min="8" max="8" width="4.140625" style="145" customWidth="1"/>
    <col min="9" max="9" width="15.5703125" style="145" customWidth="1"/>
    <col min="10" max="10" width="4.140625" style="145" customWidth="1"/>
    <col min="11" max="11" width="15.5703125" style="145" customWidth="1"/>
    <col min="12" max="12" width="4.140625" style="145" customWidth="1"/>
    <col min="13" max="13" width="15.5703125" style="145" customWidth="1"/>
    <col min="14" max="14" width="12.7109375" style="145" hidden="1" customWidth="1"/>
    <col min="15" max="15" width="2.7109375" style="145" hidden="1" customWidth="1"/>
    <col min="16" max="16" width="9.140625" style="145" hidden="1" customWidth="1"/>
    <col min="17" max="17" width="4.140625" style="145" hidden="1" customWidth="1"/>
    <col min="18" max="18" width="8.7109375" style="145" hidden="1" customWidth="1"/>
    <col min="19" max="19" width="3.85546875" style="145" hidden="1" customWidth="1"/>
    <col min="20" max="20" width="9.5703125" style="145" hidden="1" customWidth="1"/>
    <col min="21" max="21" width="3.28515625" style="145" hidden="1" customWidth="1"/>
    <col min="22" max="22" width="8.7109375" style="145" hidden="1" customWidth="1"/>
    <col min="23" max="23" width="3.85546875" style="145" hidden="1" customWidth="1"/>
    <col min="24" max="24" width="9.5703125" style="145" hidden="1" customWidth="1"/>
    <col min="25" max="25" width="3.28515625" style="145" hidden="1" customWidth="1"/>
    <col min="26" max="16384" width="0" style="145" hidden="1"/>
  </cols>
  <sheetData>
    <row r="1" spans="1:13" x14ac:dyDescent="0.25">
      <c r="A1" s="217" t="str">
        <f>'1. Forside'!A1</f>
        <v>AquaDjurs AS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17" t="str">
        <f>'1. Forside'!A2</f>
        <v>S003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62" t="s">
        <v>162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04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199"/>
      <c r="C6" s="199">
        <v>2012</v>
      </c>
      <c r="D6" s="90"/>
      <c r="E6" s="199">
        <v>2013</v>
      </c>
      <c r="F6" s="199"/>
      <c r="G6" s="199">
        <v>2014</v>
      </c>
      <c r="H6" s="199"/>
      <c r="I6" s="199">
        <v>2015</v>
      </c>
      <c r="J6" s="199"/>
      <c r="K6" s="199">
        <v>2016</v>
      </c>
      <c r="L6" s="199"/>
      <c r="M6" s="25"/>
    </row>
    <row r="7" spans="1:13" x14ac:dyDescent="0.25">
      <c r="A7" s="25"/>
      <c r="B7" s="56" t="s">
        <v>45</v>
      </c>
      <c r="C7" s="57">
        <v>3360982</v>
      </c>
      <c r="D7" s="218" t="s">
        <v>0</v>
      </c>
      <c r="E7" s="219">
        <v>5658847</v>
      </c>
      <c r="F7" s="218" t="s">
        <v>0</v>
      </c>
      <c r="G7" s="219">
        <v>6395298</v>
      </c>
      <c r="H7" s="218" t="s">
        <v>0</v>
      </c>
      <c r="I7" s="219"/>
      <c r="J7" s="218" t="s">
        <v>0</v>
      </c>
      <c r="K7" s="219"/>
      <c r="L7" s="218" t="s">
        <v>0</v>
      </c>
      <c r="M7" s="25"/>
    </row>
    <row r="8" spans="1:13" x14ac:dyDescent="0.25">
      <c r="A8" s="25"/>
      <c r="B8" s="56" t="s">
        <v>71</v>
      </c>
      <c r="C8" s="220">
        <v>3360982</v>
      </c>
      <c r="D8" s="218" t="s">
        <v>0</v>
      </c>
      <c r="E8" s="220">
        <v>0</v>
      </c>
      <c r="F8" s="218" t="s">
        <v>0</v>
      </c>
      <c r="G8" s="220">
        <v>0</v>
      </c>
      <c r="H8" s="218" t="s">
        <v>0</v>
      </c>
      <c r="I8" s="219"/>
      <c r="J8" s="218" t="s">
        <v>0</v>
      </c>
      <c r="K8" s="219"/>
      <c r="L8" s="218" t="s">
        <v>0</v>
      </c>
      <c r="M8" s="25"/>
    </row>
    <row r="9" spans="1:13" x14ac:dyDescent="0.25">
      <c r="A9" s="25"/>
      <c r="B9" s="56" t="s">
        <v>70</v>
      </c>
      <c r="C9" s="220">
        <v>0</v>
      </c>
      <c r="D9" s="218" t="s">
        <v>0</v>
      </c>
      <c r="E9" s="220">
        <v>5658847</v>
      </c>
      <c r="F9" s="218" t="s">
        <v>0</v>
      </c>
      <c r="G9" s="220">
        <v>5071500</v>
      </c>
      <c r="H9" s="218" t="s">
        <v>0</v>
      </c>
      <c r="I9" s="219"/>
      <c r="J9" s="218" t="s">
        <v>0</v>
      </c>
      <c r="K9" s="219"/>
      <c r="L9" s="218" t="s">
        <v>0</v>
      </c>
      <c r="M9" s="25"/>
    </row>
    <row r="10" spans="1:13" x14ac:dyDescent="0.25">
      <c r="A10" s="25"/>
      <c r="B10" s="200" t="s">
        <v>53</v>
      </c>
      <c r="C10" s="57">
        <v>0</v>
      </c>
      <c r="D10" s="218" t="s">
        <v>0</v>
      </c>
      <c r="E10" s="57">
        <v>0</v>
      </c>
      <c r="F10" s="218" t="s">
        <v>0</v>
      </c>
      <c r="G10" s="57">
        <v>0</v>
      </c>
      <c r="H10" s="218" t="s">
        <v>0</v>
      </c>
      <c r="I10" s="57"/>
      <c r="J10" s="218" t="s">
        <v>0</v>
      </c>
      <c r="K10" s="221">
        <f>IF(C11&gt;SUM(E8:I9),C11-SUM(E8:I9),0)*-1</f>
        <v>0</v>
      </c>
      <c r="L10" s="218" t="s">
        <v>0</v>
      </c>
      <c r="M10" s="25"/>
    </row>
    <row r="11" spans="1:13" x14ac:dyDescent="0.25">
      <c r="A11" s="25"/>
      <c r="B11" s="27" t="s">
        <v>44</v>
      </c>
      <c r="C11" s="54">
        <f>C7-C8-C9</f>
        <v>0</v>
      </c>
      <c r="D11" s="222" t="s">
        <v>0</v>
      </c>
      <c r="E11" s="54">
        <f>C11+E7-E8-E9</f>
        <v>0</v>
      </c>
      <c r="F11" s="222" t="s">
        <v>0</v>
      </c>
      <c r="G11" s="54">
        <f>E11+G7-G8-G9</f>
        <v>1323798</v>
      </c>
      <c r="H11" s="222" t="s">
        <v>0</v>
      </c>
      <c r="I11" s="54">
        <f>G11+I7-I8-I9</f>
        <v>1323798</v>
      </c>
      <c r="J11" s="222" t="s">
        <v>0</v>
      </c>
      <c r="K11" s="54">
        <f>K7-K8-K9+K10+I11</f>
        <v>1323798</v>
      </c>
      <c r="L11" s="222" t="s">
        <v>0</v>
      </c>
      <c r="M11" s="25"/>
    </row>
    <row r="12" spans="1:13" x14ac:dyDescent="0.25">
      <c r="A12" s="25"/>
      <c r="B12" s="1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AquaDjurs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S003</v>
      </c>
      <c r="B2" s="1"/>
      <c r="C2" s="124"/>
      <c r="D2" s="125"/>
      <c r="E2" s="126"/>
      <c r="F2" s="125"/>
      <c r="G2" s="1"/>
    </row>
    <row r="3" spans="1:18" ht="12.95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62" t="s">
        <v>102</v>
      </c>
      <c r="C4" s="262"/>
      <c r="D4" s="262"/>
      <c r="E4" s="262"/>
      <c r="F4" s="262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ht="12.95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14.1" customHeight="1" x14ac:dyDescent="0.2">
      <c r="A6" s="1"/>
      <c r="B6" s="2" t="s">
        <v>2</v>
      </c>
      <c r="C6" s="17"/>
      <c r="D6" s="65"/>
      <c r="E6" s="66"/>
      <c r="F6" s="67"/>
      <c r="G6" s="1"/>
      <c r="H6" s="130"/>
    </row>
    <row r="7" spans="1:18" ht="14.1" customHeight="1" x14ac:dyDescent="0.2">
      <c r="A7" s="1"/>
      <c r="B7" s="4" t="s">
        <v>104</v>
      </c>
      <c r="C7" s="13">
        <f>IF('3. Driftsomkostninger'!C14=0,'3. Driftsomkostninger'!C18,'3. Driftsomkostninger'!C18+'3. Driftsomkostninger'!C13)</f>
        <v>29057521.333427474</v>
      </c>
      <c r="D7" s="68" t="s">
        <v>0</v>
      </c>
      <c r="E7" s="69"/>
      <c r="F7" s="70"/>
      <c r="G7" s="1"/>
      <c r="H7" s="130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8" t="s">
        <v>0</v>
      </c>
      <c r="E8" s="71"/>
      <c r="F8" s="72"/>
      <c r="G8" s="1"/>
      <c r="H8" s="130"/>
    </row>
    <row r="9" spans="1:18" ht="14.1" customHeight="1" x14ac:dyDescent="0.2">
      <c r="A9" s="1"/>
      <c r="B9" s="4" t="s">
        <v>105</v>
      </c>
      <c r="C9" s="13">
        <f>'3. Driftsomkostninger'!C20</f>
        <v>-110418.5810670244</v>
      </c>
      <c r="D9" s="68" t="s">
        <v>0</v>
      </c>
      <c r="E9" s="71"/>
      <c r="F9" s="72"/>
      <c r="G9" s="1"/>
      <c r="H9" s="130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8" t="s">
        <v>0</v>
      </c>
      <c r="E10" s="71"/>
      <c r="F10" s="72"/>
      <c r="G10" s="1"/>
      <c r="H10" s="130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8" t="s">
        <v>0</v>
      </c>
      <c r="E11" s="71"/>
      <c r="F11" s="72"/>
      <c r="G11" s="1"/>
      <c r="H11" s="130"/>
    </row>
    <row r="12" spans="1:18" ht="14.1" customHeight="1" x14ac:dyDescent="0.2">
      <c r="A12" s="1"/>
      <c r="B12" s="4" t="s">
        <v>6</v>
      </c>
      <c r="C12" s="13">
        <f>-'4. Benchmarking'!C20</f>
        <v>-870273</v>
      </c>
      <c r="D12" s="68" t="s">
        <v>0</v>
      </c>
      <c r="E12" s="73"/>
      <c r="F12" s="74"/>
      <c r="G12" s="1"/>
      <c r="H12" s="130"/>
    </row>
    <row r="13" spans="1:18" ht="14.1" customHeight="1" x14ac:dyDescent="0.2">
      <c r="A13" s="1"/>
      <c r="B13" s="3" t="s">
        <v>7</v>
      </c>
      <c r="C13" s="7">
        <f>SUM(C7:C12)</f>
        <v>28076829.752360448</v>
      </c>
      <c r="D13" s="75" t="s">
        <v>0</v>
      </c>
      <c r="E13" s="6">
        <f>C13</f>
        <v>28076829.752360448</v>
      </c>
      <c r="F13" s="76" t="s">
        <v>62</v>
      </c>
      <c r="G13" s="1"/>
      <c r="H13" s="130"/>
    </row>
    <row r="14" spans="1:18" ht="14.1" customHeight="1" x14ac:dyDescent="0.2">
      <c r="A14" s="1"/>
      <c r="B14" s="2" t="s">
        <v>8</v>
      </c>
      <c r="C14" s="14"/>
      <c r="D14" s="77"/>
      <c r="E14" s="78"/>
      <c r="F14" s="79"/>
      <c r="G14" s="1"/>
      <c r="H14" s="130"/>
    </row>
    <row r="15" spans="1:18" ht="14.1" customHeight="1" x14ac:dyDescent="0.2">
      <c r="A15" s="1"/>
      <c r="B15" s="4" t="s">
        <v>9</v>
      </c>
      <c r="C15" s="13">
        <f>'5. Historiske investeringer'!C9</f>
        <v>40866666.526104368</v>
      </c>
      <c r="D15" s="80" t="s">
        <v>0</v>
      </c>
      <c r="E15" s="81"/>
      <c r="F15" s="82"/>
      <c r="G15" s="1"/>
      <c r="H15" s="130"/>
    </row>
    <row r="16" spans="1:18" ht="14.1" customHeight="1" x14ac:dyDescent="0.2">
      <c r="A16" s="1"/>
      <c r="B16" s="4" t="s">
        <v>235</v>
      </c>
      <c r="C16" s="13">
        <f>'6. Gennemførte investeringer'!F35</f>
        <v>5849295.4433333324</v>
      </c>
      <c r="D16" s="80" t="s">
        <v>0</v>
      </c>
      <c r="E16" s="83"/>
      <c r="F16" s="84"/>
      <c r="G16" s="1"/>
      <c r="H16" s="130"/>
      <c r="O16" s="130"/>
    </row>
    <row r="17" spans="1:15" ht="14.1" customHeight="1" x14ac:dyDescent="0.2">
      <c r="A17" s="1"/>
      <c r="B17" s="4" t="s">
        <v>106</v>
      </c>
      <c r="C17" s="13">
        <f>'7. Korrektion investeringer'!C10</f>
        <v>14359.160000000265</v>
      </c>
      <c r="D17" s="80" t="s">
        <v>0</v>
      </c>
      <c r="E17" s="83"/>
      <c r="F17" s="84"/>
      <c r="G17" s="1"/>
      <c r="H17" s="130"/>
      <c r="O17" s="130"/>
    </row>
    <row r="18" spans="1:15" ht="14.1" customHeight="1" x14ac:dyDescent="0.2">
      <c r="A18" s="1"/>
      <c r="B18" s="4" t="s">
        <v>107</v>
      </c>
      <c r="C18" s="13">
        <f>'8. Planlagte investeringer'!F28</f>
        <v>1480224.5763333333</v>
      </c>
      <c r="D18" s="80" t="s">
        <v>0</v>
      </c>
      <c r="E18" s="83"/>
      <c r="F18" s="84"/>
      <c r="G18" s="1"/>
      <c r="H18" s="130"/>
      <c r="O18" s="130"/>
    </row>
    <row r="19" spans="1:15" ht="13.5" customHeight="1" x14ac:dyDescent="0.2">
      <c r="A19" s="1"/>
      <c r="B19" s="3" t="s">
        <v>20</v>
      </c>
      <c r="C19" s="9">
        <f>SUM(C15:C18)</f>
        <v>48210545.705771044</v>
      </c>
      <c r="D19" s="75" t="s">
        <v>0</v>
      </c>
      <c r="E19" s="8">
        <f>C19</f>
        <v>48210545.705771044</v>
      </c>
      <c r="F19" s="85" t="s">
        <v>62</v>
      </c>
      <c r="G19" s="1"/>
      <c r="H19" s="130"/>
    </row>
    <row r="20" spans="1:15" ht="14.1" customHeight="1" x14ac:dyDescent="0.2">
      <c r="A20" s="1"/>
      <c r="B20" s="2" t="s">
        <v>10</v>
      </c>
      <c r="C20" s="14"/>
      <c r="D20" s="77"/>
      <c r="E20" s="86"/>
      <c r="F20" s="87"/>
      <c r="G20" s="1"/>
      <c r="H20" s="130"/>
    </row>
    <row r="21" spans="1:15" ht="14.1" customHeight="1" x14ac:dyDescent="0.2">
      <c r="A21" s="1"/>
      <c r="B21" s="4" t="s">
        <v>139</v>
      </c>
      <c r="C21" s="13">
        <f>'9. 1-1 omkostninger'!C11</f>
        <v>4354500</v>
      </c>
      <c r="D21" s="68" t="s">
        <v>0</v>
      </c>
      <c r="E21" s="81"/>
      <c r="F21" s="82"/>
      <c r="G21" s="1"/>
      <c r="H21" s="130"/>
    </row>
    <row r="22" spans="1:15" ht="25.5" x14ac:dyDescent="0.2">
      <c r="A22" s="1"/>
      <c r="B22" s="4" t="s">
        <v>176</v>
      </c>
      <c r="C22" s="13">
        <f>'9. 1-1 omkostninger'!C17</f>
        <v>125600</v>
      </c>
      <c r="D22" s="68" t="s">
        <v>0</v>
      </c>
      <c r="E22" s="83"/>
      <c r="F22" s="84"/>
      <c r="G22" s="1"/>
      <c r="H22" s="130"/>
    </row>
    <row r="23" spans="1:15" ht="14.1" customHeight="1" x14ac:dyDescent="0.2">
      <c r="A23" s="1"/>
      <c r="B23" s="4" t="s">
        <v>108</v>
      </c>
      <c r="C23" s="13">
        <f>'9. 1-1 omkostninger'!C23</f>
        <v>697527.99000000022</v>
      </c>
      <c r="D23" s="68" t="s">
        <v>0</v>
      </c>
      <c r="E23" s="83"/>
      <c r="F23" s="84"/>
      <c r="G23" s="1"/>
      <c r="H23" s="130"/>
    </row>
    <row r="24" spans="1:15" ht="14.1" customHeight="1" x14ac:dyDescent="0.2">
      <c r="A24" s="1"/>
      <c r="B24" s="4" t="s">
        <v>145</v>
      </c>
      <c r="C24" s="13">
        <f>'10. Miljø- og servicemål'!C12</f>
        <v>848000</v>
      </c>
      <c r="D24" s="68" t="s">
        <v>0</v>
      </c>
      <c r="E24" s="83"/>
      <c r="F24" s="84"/>
      <c r="G24" s="1"/>
      <c r="H24" s="130"/>
    </row>
    <row r="25" spans="1:15" x14ac:dyDescent="0.2">
      <c r="A25" s="1"/>
      <c r="B25" s="4" t="s">
        <v>109</v>
      </c>
      <c r="C25" s="13">
        <f>'10. Miljø- og servicemål'!C18</f>
        <v>-526081</v>
      </c>
      <c r="D25" s="68" t="s">
        <v>0</v>
      </c>
      <c r="E25" s="83"/>
      <c r="F25" s="84"/>
      <c r="G25" s="1"/>
      <c r="H25" s="130"/>
    </row>
    <row r="26" spans="1:15" ht="25.5" x14ac:dyDescent="0.2">
      <c r="A26" s="1"/>
      <c r="B26" s="4" t="s">
        <v>177</v>
      </c>
      <c r="C26" s="13">
        <f>'11. Klimatilpasning'!C9</f>
        <v>0</v>
      </c>
      <c r="D26" s="131" t="s">
        <v>0</v>
      </c>
      <c r="E26" s="83"/>
      <c r="F26" s="132"/>
      <c r="G26" s="1"/>
      <c r="H26" s="130"/>
    </row>
    <row r="27" spans="1:15" ht="25.5" x14ac:dyDescent="0.2">
      <c r="A27" s="1"/>
      <c r="B27" s="4" t="s">
        <v>178</v>
      </c>
      <c r="C27" s="13">
        <f>'11. Klimatilpasning'!C15</f>
        <v>0</v>
      </c>
      <c r="D27" s="131" t="s">
        <v>0</v>
      </c>
      <c r="E27" s="83"/>
      <c r="F27" s="132"/>
      <c r="G27" s="1"/>
      <c r="H27" s="130"/>
    </row>
    <row r="28" spans="1:15" ht="14.1" customHeight="1" x14ac:dyDescent="0.2">
      <c r="A28" s="1"/>
      <c r="B28" s="4" t="s">
        <v>179</v>
      </c>
      <c r="C28" s="13">
        <f>'12. Nettofinansielle poster'!C9</f>
        <v>1959500</v>
      </c>
      <c r="D28" s="68" t="s">
        <v>0</v>
      </c>
      <c r="E28" s="83"/>
      <c r="F28" s="84"/>
      <c r="G28" s="1"/>
      <c r="H28" s="130"/>
      <c r="M28" s="133"/>
      <c r="N28" s="133"/>
      <c r="O28" s="133"/>
    </row>
    <row r="29" spans="1:15" ht="14.1" customHeight="1" x14ac:dyDescent="0.2">
      <c r="A29" s="1"/>
      <c r="B29" s="4" t="s">
        <v>110</v>
      </c>
      <c r="C29" s="13">
        <f>'12. Nettofinansielle poster'!C15</f>
        <v>-601631.49000000022</v>
      </c>
      <c r="D29" s="68" t="s">
        <v>0</v>
      </c>
      <c r="E29" s="88"/>
      <c r="F29" s="89"/>
      <c r="G29" s="1"/>
      <c r="H29" s="130"/>
      <c r="M29" s="134"/>
      <c r="N29" s="135"/>
      <c r="O29" s="136"/>
    </row>
    <row r="30" spans="1:15" ht="14.1" customHeight="1" x14ac:dyDescent="0.2">
      <c r="A30" s="1"/>
      <c r="B30" s="3" t="s">
        <v>15</v>
      </c>
      <c r="C30" s="7">
        <f>SUM(C21:C29)</f>
        <v>6857415.5</v>
      </c>
      <c r="D30" s="75" t="s">
        <v>0</v>
      </c>
      <c r="E30" s="6">
        <f>C30</f>
        <v>6857415.5</v>
      </c>
      <c r="F30" s="76" t="s">
        <v>62</v>
      </c>
      <c r="G30" s="1"/>
      <c r="H30" s="130"/>
      <c r="M30" s="133"/>
      <c r="N30" s="133"/>
      <c r="O30" s="133"/>
    </row>
    <row r="31" spans="1:15" ht="14.1" customHeight="1" x14ac:dyDescent="0.2">
      <c r="A31" s="1"/>
      <c r="B31" s="2" t="s">
        <v>42</v>
      </c>
      <c r="C31" s="15"/>
      <c r="D31" s="90"/>
      <c r="E31" s="91"/>
      <c r="F31" s="92"/>
      <c r="G31" s="1"/>
      <c r="H31" s="130"/>
      <c r="N31" s="133"/>
      <c r="O31" s="133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5" t="s">
        <v>0</v>
      </c>
      <c r="E32" s="10">
        <f>C32</f>
        <v>0</v>
      </c>
      <c r="F32" s="76" t="s">
        <v>62</v>
      </c>
      <c r="G32" s="1"/>
      <c r="H32" s="130"/>
    </row>
    <row r="33" spans="1:8" ht="14.1" customHeight="1" x14ac:dyDescent="0.2">
      <c r="A33" s="1"/>
      <c r="B33" s="5" t="s">
        <v>11</v>
      </c>
      <c r="C33" s="16"/>
      <c r="D33" s="93"/>
      <c r="E33" s="78"/>
      <c r="F33" s="94"/>
      <c r="G33" s="1"/>
      <c r="H33" s="130"/>
    </row>
    <row r="34" spans="1:8" ht="14.1" customHeight="1" x14ac:dyDescent="0.2">
      <c r="A34" s="1"/>
      <c r="B34" s="3" t="s">
        <v>181</v>
      </c>
      <c r="C34" s="9">
        <f>'14. Kontrol med indtægtsrammen'!E37</f>
        <v>-102.06652000546455</v>
      </c>
      <c r="D34" s="75" t="s">
        <v>0</v>
      </c>
      <c r="E34" s="12">
        <f>C34</f>
        <v>-102.06652000546455</v>
      </c>
      <c r="F34" s="76" t="s">
        <v>62</v>
      </c>
      <c r="G34" s="1"/>
      <c r="H34" s="130"/>
    </row>
    <row r="35" spans="1:8" ht="14.1" customHeight="1" x14ac:dyDescent="0.2">
      <c r="A35" s="1"/>
      <c r="B35" s="2" t="s">
        <v>12</v>
      </c>
      <c r="C35" s="95"/>
      <c r="D35" s="77"/>
      <c r="E35" s="78"/>
      <c r="F35" s="79"/>
      <c r="G35" s="1"/>
      <c r="H35" s="130"/>
    </row>
    <row r="36" spans="1:8" ht="14.1" customHeight="1" x14ac:dyDescent="0.2">
      <c r="A36" s="1"/>
      <c r="B36" s="108" t="s">
        <v>111</v>
      </c>
      <c r="C36" s="11"/>
      <c r="D36" s="96"/>
      <c r="E36" s="10">
        <f>E13+E19+E30+E32+E34</f>
        <v>83144688.891611487</v>
      </c>
      <c r="F36" s="76" t="s">
        <v>62</v>
      </c>
      <c r="G36" s="1"/>
      <c r="H36" s="130"/>
    </row>
    <row r="37" spans="1:8" ht="14.1" customHeight="1" x14ac:dyDescent="0.2">
      <c r="A37" s="1"/>
      <c r="B37" s="107" t="s">
        <v>112</v>
      </c>
      <c r="C37" s="97"/>
      <c r="D37" s="98"/>
      <c r="E37" s="137">
        <v>1780037</v>
      </c>
      <c r="F37" s="99" t="s">
        <v>63</v>
      </c>
      <c r="G37" s="1"/>
      <c r="H37" s="130"/>
    </row>
    <row r="38" spans="1:8" ht="14.1" customHeight="1" x14ac:dyDescent="0.2">
      <c r="A38" s="1"/>
      <c r="B38" s="2" t="s">
        <v>113</v>
      </c>
      <c r="C38" s="100"/>
      <c r="D38" s="101"/>
      <c r="E38" s="63">
        <f>E36/E37</f>
        <v>46.709528448909481</v>
      </c>
      <c r="F38" s="102" t="s">
        <v>64</v>
      </c>
      <c r="G38" s="1"/>
      <c r="H38" s="130"/>
    </row>
    <row r="39" spans="1:8" x14ac:dyDescent="0.2">
      <c r="A39" s="1"/>
      <c r="B39" s="1"/>
      <c r="C39" s="124"/>
      <c r="D39" s="125"/>
      <c r="E39" s="126"/>
      <c r="F39" s="125"/>
      <c r="G39" s="1"/>
      <c r="H39" s="130"/>
    </row>
    <row r="40" spans="1:8" x14ac:dyDescent="0.2">
      <c r="A40" s="1"/>
      <c r="B40" s="138"/>
      <c r="C40" s="124"/>
      <c r="D40" s="125"/>
      <c r="E40" s="126"/>
      <c r="F40" s="125"/>
      <c r="G40" s="1"/>
      <c r="H40" s="130"/>
    </row>
    <row r="41" spans="1:8" ht="12.95" hidden="1" x14ac:dyDescent="0.2">
      <c r="A41" s="130"/>
      <c r="B41" s="130"/>
      <c r="C41" s="139"/>
      <c r="D41" s="140"/>
      <c r="E41" s="141"/>
      <c r="F41" s="140"/>
      <c r="G41" s="130"/>
      <c r="H41" s="130"/>
    </row>
    <row r="42" spans="1:8" ht="12.95" hidden="1" x14ac:dyDescent="0.2">
      <c r="A42" s="130"/>
      <c r="B42" s="130"/>
      <c r="C42" s="139"/>
      <c r="D42" s="140"/>
      <c r="E42" s="141"/>
      <c r="F42" s="140"/>
      <c r="G42" s="130"/>
      <c r="H42" s="130"/>
    </row>
    <row r="43" spans="1:8" ht="12.95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x14ac:dyDescent="0.2">
      <c r="A44" s="1"/>
      <c r="B44" s="138"/>
      <c r="C44" s="124"/>
      <c r="D44" s="125"/>
      <c r="E44" s="126"/>
      <c r="F44" s="125"/>
      <c r="G44" s="1"/>
    </row>
    <row r="45" spans="1:8" ht="12.95" hidden="1" customHeight="1" x14ac:dyDescent="0.2"/>
    <row r="46" spans="1:8" ht="12.95" hidden="1" customHeight="1" x14ac:dyDescent="0.2">
      <c r="C46" s="127"/>
      <c r="D46" s="127"/>
      <c r="E46" s="127"/>
      <c r="F46" s="127"/>
    </row>
    <row r="47" spans="1:8" ht="12.95" hidden="1" x14ac:dyDescent="0.2">
      <c r="C47" s="127"/>
      <c r="D47" s="127"/>
      <c r="E47" s="127"/>
      <c r="F47" s="127"/>
    </row>
    <row r="48" spans="1:8" ht="12.95" hidden="1" x14ac:dyDescent="0.2">
      <c r="C48" s="127"/>
      <c r="D48" s="127"/>
      <c r="E48" s="127"/>
      <c r="F48" s="127"/>
    </row>
    <row r="49" spans="1:7" x14ac:dyDescent="0.2">
      <c r="A49" s="208"/>
      <c r="B49" s="208"/>
      <c r="C49" s="209"/>
      <c r="D49" s="210"/>
      <c r="E49" s="211"/>
      <c r="F49" s="210"/>
      <c r="G49" s="208"/>
    </row>
    <row r="50" spans="1:7" x14ac:dyDescent="0.2">
      <c r="A50" s="208"/>
      <c r="B50" s="208"/>
      <c r="C50" s="209"/>
      <c r="D50" s="210"/>
      <c r="E50" s="211"/>
      <c r="F50" s="210"/>
      <c r="G50" s="208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2" customWidth="1"/>
    <col min="2" max="2" width="66.42578125" style="152" customWidth="1"/>
    <col min="3" max="3" width="20.42578125" style="152" customWidth="1"/>
    <col min="4" max="4" width="4" style="152" customWidth="1"/>
    <col min="5" max="5" width="8.140625" style="152" customWidth="1"/>
    <col min="6" max="16384" width="9.140625" style="152" hidden="1"/>
  </cols>
  <sheetData>
    <row r="1" spans="1:16384" s="145" customFormat="1" ht="14.1" customHeight="1" x14ac:dyDescent="0.25">
      <c r="A1" s="1" t="str">
        <f>'1. Forside'!A1</f>
        <v>AquaDjurs AS</v>
      </c>
      <c r="B1" s="25"/>
      <c r="C1" s="25"/>
      <c r="D1" s="25"/>
      <c r="E1" s="25"/>
    </row>
    <row r="2" spans="1:16384" s="145" customFormat="1" ht="14.1" customHeight="1" x14ac:dyDescent="0.25">
      <c r="A2" s="1" t="str">
        <f>'1. Forside'!A2</f>
        <v>S003</v>
      </c>
      <c r="B2" s="25"/>
      <c r="C2" s="25"/>
      <c r="D2" s="25"/>
      <c r="E2" s="25"/>
    </row>
    <row r="3" spans="1:16384" s="145" customFormat="1" ht="14.1" customHeight="1" x14ac:dyDescent="0.25">
      <c r="A3" s="25"/>
      <c r="B3" s="25"/>
      <c r="C3" s="25"/>
      <c r="D3" s="25"/>
      <c r="E3" s="25"/>
    </row>
    <row r="4" spans="1:16384" s="145" customFormat="1" ht="14.1" customHeight="1" x14ac:dyDescent="0.25">
      <c r="A4" s="25"/>
      <c r="B4" s="262" t="s">
        <v>123</v>
      </c>
      <c r="C4" s="262"/>
      <c r="D4" s="25"/>
      <c r="E4" s="25"/>
    </row>
    <row r="5" spans="1:16384" s="145" customFormat="1" ht="14.1" customHeight="1" x14ac:dyDescent="0.25">
      <c r="A5" s="25"/>
      <c r="B5" s="146"/>
      <c r="C5" s="25"/>
      <c r="D5" s="25"/>
      <c r="E5" s="25"/>
    </row>
    <row r="6" spans="1:16384" s="145" customFormat="1" ht="24" customHeight="1" x14ac:dyDescent="0.25">
      <c r="A6" s="25"/>
      <c r="B6" s="19" t="s">
        <v>168</v>
      </c>
      <c r="C6" s="147"/>
      <c r="D6" s="147"/>
      <c r="E6" s="25"/>
    </row>
    <row r="7" spans="1:16384" s="145" customFormat="1" ht="14.1" customHeight="1" x14ac:dyDescent="0.25">
      <c r="A7" s="25"/>
      <c r="B7" s="21" t="s">
        <v>169</v>
      </c>
      <c r="C7" s="39">
        <v>29057521.333427474</v>
      </c>
      <c r="D7" s="148" t="s">
        <v>0</v>
      </c>
      <c r="E7" s="25"/>
    </row>
    <row r="8" spans="1:16384" s="145" customFormat="1" ht="14.1" customHeight="1" x14ac:dyDescent="0.25">
      <c r="A8" s="25"/>
      <c r="B8" s="22" t="s">
        <v>86</v>
      </c>
      <c r="C8" s="24">
        <v>0</v>
      </c>
      <c r="D8" s="149" t="s">
        <v>0</v>
      </c>
      <c r="E8" s="25"/>
    </row>
    <row r="9" spans="1:16384" s="145" customFormat="1" ht="14.1" customHeight="1" x14ac:dyDescent="0.25">
      <c r="A9" s="25"/>
      <c r="B9" s="27" t="s">
        <v>170</v>
      </c>
      <c r="C9" s="26">
        <f>C7+C8</f>
        <v>29057521.333427474</v>
      </c>
      <c r="D9" s="150" t="s">
        <v>0</v>
      </c>
      <c r="E9" s="25"/>
    </row>
    <row r="10" spans="1:16384" s="145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5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5" customFormat="1" ht="24" customHeight="1" x14ac:dyDescent="0.25">
      <c r="A12" s="25"/>
      <c r="B12" s="19" t="s">
        <v>34</v>
      </c>
      <c r="C12" s="147"/>
      <c r="D12" s="147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5" customFormat="1" ht="14.1" customHeight="1" x14ac:dyDescent="0.25">
      <c r="A13" s="25"/>
      <c r="B13" s="21" t="s">
        <v>171</v>
      </c>
      <c r="C13" s="39">
        <v>0</v>
      </c>
      <c r="D13" s="148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5" customFormat="1" ht="14.1" customHeight="1" x14ac:dyDescent="0.25">
      <c r="A14" s="25"/>
      <c r="B14" s="27" t="s">
        <v>35</v>
      </c>
      <c r="C14" s="26">
        <f>C13</f>
        <v>0</v>
      </c>
      <c r="D14" s="150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5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5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5" customFormat="1" ht="24" customHeight="1" x14ac:dyDescent="0.25">
      <c r="A17" s="25"/>
      <c r="B17" s="19" t="s">
        <v>172</v>
      </c>
      <c r="C17" s="147"/>
      <c r="D17" s="147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5" customFormat="1" ht="14.1" customHeight="1" x14ac:dyDescent="0.25">
      <c r="A18" s="25"/>
      <c r="B18" s="21" t="s">
        <v>169</v>
      </c>
      <c r="C18" s="39">
        <v>29057521.333427474</v>
      </c>
      <c r="D18" s="148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5" customFormat="1" ht="14.1" customHeight="1" x14ac:dyDescent="0.25">
      <c r="A19" s="25"/>
      <c r="B19" s="21" t="s">
        <v>173</v>
      </c>
      <c r="C19" s="206">
        <v>-0.38</v>
      </c>
      <c r="D19" s="148" t="s">
        <v>16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5" customFormat="1" ht="14.1" customHeight="1" x14ac:dyDescent="0.25">
      <c r="A20" s="25"/>
      <c r="B20" s="27" t="s">
        <v>4</v>
      </c>
      <c r="C20" s="26">
        <f>C18*(C19/100)</f>
        <v>-110418.5810670244</v>
      </c>
      <c r="D20" s="150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5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5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5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5" customFormat="1" hidden="1" x14ac:dyDescent="0.25"/>
    <row r="25" spans="1:16384" s="145" customFormat="1" ht="15" hidden="1" customHeight="1" x14ac:dyDescent="0.25"/>
    <row r="26" spans="1:16384" s="145" customFormat="1" ht="15" hidden="1" customHeight="1" x14ac:dyDescent="0.25"/>
    <row r="27" spans="1:16384" s="145" customFormat="1" ht="15" hidden="1" customHeight="1" x14ac:dyDescent="0.25"/>
    <row r="28" spans="1:16384" s="145" customFormat="1" ht="15" hidden="1" customHeight="1" x14ac:dyDescent="0.25"/>
    <row r="29" spans="1:16384" s="145" customFormat="1" ht="15" hidden="1" customHeight="1" x14ac:dyDescent="0.25"/>
    <row r="30" spans="1:16384" s="145" customFormat="1" ht="15" hidden="1" customHeight="1" x14ac:dyDescent="0.25"/>
    <row r="31" spans="1:16384" s="145" customFormat="1" ht="15" hidden="1" customHeight="1" x14ac:dyDescent="0.25"/>
    <row r="32" spans="1:16384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t="15" hidden="1" customHeight="1" x14ac:dyDescent="0.25"/>
    <row r="38" s="145" customFormat="1" ht="15" hidden="1" customHeight="1" x14ac:dyDescent="0.25"/>
    <row r="39" s="145" customFormat="1" ht="15" hidden="1" customHeight="1" x14ac:dyDescent="0.25"/>
    <row r="40" s="145" customFormat="1" ht="15" hidden="1" customHeight="1" x14ac:dyDescent="0.25"/>
    <row r="41" s="145" customFormat="1" ht="15" hidden="1" customHeight="1" x14ac:dyDescent="0.25"/>
    <row r="42" s="145" customFormat="1" ht="15" hidden="1" customHeight="1" x14ac:dyDescent="0.25"/>
    <row r="43" s="145" customFormat="1" ht="15" hidden="1" customHeight="1" x14ac:dyDescent="0.25"/>
    <row r="44" s="145" customFormat="1" ht="15" hidden="1" customHeight="1" x14ac:dyDescent="0.25"/>
    <row r="45" s="145" customFormat="1" ht="15" hidden="1" customHeight="1" x14ac:dyDescent="0.25"/>
    <row r="46" s="145" customFormat="1" ht="15" hidden="1" customHeight="1" x14ac:dyDescent="0.25"/>
    <row r="47" s="145" customFormat="1" ht="15" hidden="1" customHeight="1" x14ac:dyDescent="0.25"/>
    <row r="48" s="145" customFormat="1" ht="15" hidden="1" customHeight="1" x14ac:dyDescent="0.25"/>
    <row r="49" spans="1:5" ht="15" customHeight="1" x14ac:dyDescent="0.25">
      <c r="A49" s="151"/>
      <c r="B49" s="151"/>
      <c r="C49" s="151"/>
      <c r="D49" s="151"/>
      <c r="E49" s="151"/>
    </row>
    <row r="50" spans="1:5" ht="15" customHeight="1" x14ac:dyDescent="0.25">
      <c r="A50" s="151"/>
      <c r="B50" s="151"/>
      <c r="C50" s="151"/>
      <c r="D50" s="151"/>
      <c r="E50" s="151"/>
    </row>
    <row r="51" spans="1:5" ht="15" customHeight="1" x14ac:dyDescent="0.25">
      <c r="A51" s="151"/>
      <c r="B51" s="151"/>
      <c r="C51" s="151"/>
      <c r="D51" s="151"/>
      <c r="E51" s="151"/>
    </row>
    <row r="52" spans="1:5" ht="15" customHeight="1" x14ac:dyDescent="0.25">
      <c r="A52" s="151"/>
      <c r="B52" s="151"/>
      <c r="C52" s="151"/>
      <c r="D52" s="151"/>
      <c r="E52" s="151"/>
    </row>
    <row r="53" spans="1:5" ht="15" customHeight="1" x14ac:dyDescent="0.25">
      <c r="A53" s="151"/>
      <c r="B53" s="151"/>
      <c r="C53" s="151"/>
      <c r="D53" s="151"/>
      <c r="E53" s="151"/>
    </row>
    <row r="54" spans="1:5" ht="15" customHeight="1" x14ac:dyDescent="0.25">
      <c r="A54" s="151"/>
      <c r="B54" s="151"/>
      <c r="C54" s="151"/>
      <c r="D54" s="151"/>
      <c r="E54" s="151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62.85546875" style="145" customWidth="1"/>
    <col min="3" max="3" width="22" style="145" customWidth="1"/>
    <col min="4" max="4" width="4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AquaDjurs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S003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122</v>
      </c>
      <c r="C4" s="262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128</v>
      </c>
      <c r="C6" s="147"/>
      <c r="D6" s="147"/>
      <c r="E6" s="25"/>
    </row>
    <row r="7" spans="1:5" ht="14.1" customHeight="1" x14ac:dyDescent="0.25">
      <c r="A7" s="25"/>
      <c r="B7" s="21" t="s">
        <v>36</v>
      </c>
      <c r="C7" s="212">
        <v>21525811.803803071</v>
      </c>
      <c r="D7" s="148" t="s">
        <v>0</v>
      </c>
      <c r="E7" s="25"/>
    </row>
    <row r="8" spans="1:5" ht="14.1" customHeight="1" x14ac:dyDescent="0.25">
      <c r="A8" s="25"/>
      <c r="B8" s="21" t="s">
        <v>174</v>
      </c>
      <c r="C8" s="39">
        <f>'3. Driftsomkostninger'!C18+'3. Driftsomkostninger'!C20</f>
        <v>28947102.752360448</v>
      </c>
      <c r="D8" s="148" t="s">
        <v>0</v>
      </c>
      <c r="E8" s="25"/>
    </row>
    <row r="9" spans="1:5" ht="14.1" customHeight="1" x14ac:dyDescent="0.25">
      <c r="A9" s="25"/>
      <c r="B9" s="27" t="s">
        <v>37</v>
      </c>
      <c r="C9" s="26">
        <f>IF(C8&gt;C7,0,C7-C8)</f>
        <v>0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47"/>
      <c r="D12" s="147"/>
      <c r="E12" s="25"/>
    </row>
    <row r="13" spans="1:5" ht="14.1" customHeight="1" x14ac:dyDescent="0.25">
      <c r="A13" s="25"/>
      <c r="B13" s="21" t="s">
        <v>169</v>
      </c>
      <c r="C13" s="39">
        <f>'3. Driftsomkostninger'!C18</f>
        <v>29057521.333427474</v>
      </c>
      <c r="D13" s="148" t="s">
        <v>0</v>
      </c>
      <c r="E13" s="25"/>
    </row>
    <row r="14" spans="1:5" ht="14.1" customHeight="1" x14ac:dyDescent="0.25">
      <c r="A14" s="25"/>
      <c r="B14" s="21" t="s">
        <v>38</v>
      </c>
      <c r="C14" s="206">
        <v>0</v>
      </c>
      <c r="D14" s="148" t="s">
        <v>16</v>
      </c>
      <c r="E14" s="25"/>
    </row>
    <row r="15" spans="1:5" ht="14.1" customHeight="1" x14ac:dyDescent="0.25">
      <c r="A15" s="25"/>
      <c r="B15" s="27" t="s">
        <v>66</v>
      </c>
      <c r="C15" s="26">
        <f>C13*(C14/100)</f>
        <v>0</v>
      </c>
      <c r="D15" s="150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47"/>
      <c r="D18" s="147"/>
      <c r="E18" s="25"/>
    </row>
    <row r="19" spans="1:5" ht="26.25" x14ac:dyDescent="0.25">
      <c r="A19" s="25"/>
      <c r="B19" s="21" t="s">
        <v>175</v>
      </c>
      <c r="C19" s="212">
        <v>3481091.0557446117</v>
      </c>
      <c r="D19" s="148" t="s">
        <v>0</v>
      </c>
      <c r="E19" s="25"/>
    </row>
    <row r="20" spans="1:5" ht="14.1" customHeight="1" x14ac:dyDescent="0.25">
      <c r="A20" s="25"/>
      <c r="B20" s="27" t="s">
        <v>180</v>
      </c>
      <c r="C20" s="26">
        <v>870273</v>
      </c>
      <c r="D20" s="150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2"/>
      <c r="B39" s="152"/>
      <c r="C39" s="152"/>
      <c r="D39" s="152"/>
      <c r="E39" s="152"/>
    </row>
    <row r="40" spans="1:5" ht="15" customHeight="1" x14ac:dyDescent="0.25">
      <c r="A40" s="152"/>
      <c r="B40" s="152"/>
      <c r="C40" s="152"/>
      <c r="D40" s="152"/>
      <c r="E40" s="152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59.140625" style="145" customWidth="1"/>
    <col min="3" max="3" width="26.28515625" style="145" customWidth="1"/>
    <col min="4" max="4" width="3.42578125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AquaDjurs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S003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121</v>
      </c>
      <c r="C4" s="262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18</v>
      </c>
      <c r="C6" s="147"/>
      <c r="D6" s="147"/>
      <c r="E6" s="25"/>
    </row>
    <row r="7" spans="1:5" ht="14.1" customHeight="1" x14ac:dyDescent="0.25">
      <c r="A7" s="25"/>
      <c r="B7" s="21" t="s">
        <v>21</v>
      </c>
      <c r="C7" s="18">
        <v>1913039367.5128789</v>
      </c>
      <c r="D7" s="148" t="s">
        <v>0</v>
      </c>
      <c r="E7" s="25"/>
    </row>
    <row r="8" spans="1:5" ht="14.1" customHeight="1" x14ac:dyDescent="0.25">
      <c r="A8" s="25"/>
      <c r="B8" s="21" t="s">
        <v>43</v>
      </c>
      <c r="C8" s="39">
        <v>40866666.526104368</v>
      </c>
      <c r="D8" s="148" t="s">
        <v>0</v>
      </c>
      <c r="E8" s="25"/>
    </row>
    <row r="9" spans="1:5" ht="14.1" customHeight="1" x14ac:dyDescent="0.25">
      <c r="A9" s="25"/>
      <c r="B9" s="27" t="s">
        <v>124</v>
      </c>
      <c r="C9" s="26">
        <f>C8</f>
        <v>40866666.526104368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5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2" customWidth="1"/>
    <col min="2" max="2" width="53.42578125" style="152" customWidth="1"/>
    <col min="3" max="3" width="6" style="152" customWidth="1"/>
    <col min="4" max="4" width="7.85546875" style="152" customWidth="1"/>
    <col min="5" max="5" width="13.85546875" style="152" customWidth="1"/>
    <col min="6" max="6" width="11" style="152" customWidth="1"/>
    <col min="7" max="7" width="4" style="152" customWidth="1"/>
    <col min="8" max="8" width="9.28515625" style="152" customWidth="1"/>
    <col min="9" max="16384" width="9.140625" style="152" hidden="1"/>
  </cols>
  <sheetData>
    <row r="1" spans="1:8" s="145" customFormat="1" x14ac:dyDescent="0.25">
      <c r="A1" s="1" t="str">
        <f>'1. Forside'!A1</f>
        <v>AquaDjurs AS</v>
      </c>
      <c r="B1" s="25"/>
      <c r="C1" s="25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S003</v>
      </c>
      <c r="B2" s="25"/>
      <c r="C2" s="25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5" customFormat="1" ht="30" customHeight="1" x14ac:dyDescent="0.25">
      <c r="A4" s="25"/>
      <c r="B4" s="263" t="s">
        <v>125</v>
      </c>
      <c r="C4" s="263"/>
      <c r="D4" s="263"/>
      <c r="E4" s="263"/>
      <c r="F4" s="263"/>
      <c r="G4" s="204"/>
      <c r="H4" s="25"/>
    </row>
    <row r="5" spans="1:8" s="145" customFormat="1" ht="14.25" customHeight="1" x14ac:dyDescent="0.25">
      <c r="A5" s="25"/>
      <c r="B5" s="146"/>
      <c r="C5" s="25"/>
      <c r="D5" s="25"/>
      <c r="E5" s="25"/>
      <c r="F5" s="25"/>
      <c r="G5" s="25"/>
      <c r="H5" s="25"/>
    </row>
    <row r="6" spans="1:8" s="154" customFormat="1" ht="27.2" customHeight="1" x14ac:dyDescent="0.25">
      <c r="A6" s="153"/>
      <c r="B6" s="19" t="s">
        <v>130</v>
      </c>
      <c r="C6" s="32"/>
      <c r="D6" s="32"/>
      <c r="E6" s="32"/>
      <c r="F6" s="32"/>
      <c r="G6" s="32"/>
      <c r="H6" s="153"/>
    </row>
    <row r="7" spans="1:8" s="145" customFormat="1" ht="42.75" customHeight="1" x14ac:dyDescent="0.25">
      <c r="A7" s="25"/>
      <c r="B7" s="205" t="s">
        <v>1</v>
      </c>
      <c r="C7" s="205" t="s">
        <v>46</v>
      </c>
      <c r="D7" s="205" t="s">
        <v>50</v>
      </c>
      <c r="E7" s="205" t="s">
        <v>49</v>
      </c>
      <c r="F7" s="264" t="s">
        <v>48</v>
      </c>
      <c r="G7" s="264"/>
      <c r="H7" s="25"/>
    </row>
    <row r="8" spans="1:8" s="145" customFormat="1" x14ac:dyDescent="0.25">
      <c r="A8" s="25"/>
      <c r="B8" s="28" t="s">
        <v>182</v>
      </c>
      <c r="C8" s="29" t="s">
        <v>206</v>
      </c>
      <c r="D8" s="30" t="s">
        <v>207</v>
      </c>
      <c r="E8" s="31">
        <v>9943942</v>
      </c>
      <c r="F8" s="33">
        <f t="shared" ref="F8" si="0">E8/D8</f>
        <v>132585.89333333334</v>
      </c>
      <c r="G8" s="34" t="s">
        <v>0</v>
      </c>
      <c r="H8" s="25"/>
    </row>
    <row r="9" spans="1:8" s="145" customFormat="1" x14ac:dyDescent="0.25">
      <c r="A9" s="25"/>
      <c r="B9" s="28" t="s">
        <v>183</v>
      </c>
      <c r="C9" s="29" t="s">
        <v>206</v>
      </c>
      <c r="D9" s="30" t="s">
        <v>207</v>
      </c>
      <c r="E9" s="31">
        <v>18831508</v>
      </c>
      <c r="F9" s="33">
        <f t="shared" ref="F9:F32" si="1">E9/D9</f>
        <v>251086.77333333335</v>
      </c>
      <c r="G9" s="34" t="s">
        <v>0</v>
      </c>
      <c r="H9" s="25"/>
    </row>
    <row r="10" spans="1:8" s="145" customFormat="1" x14ac:dyDescent="0.25">
      <c r="A10" s="25"/>
      <c r="B10" s="28" t="s">
        <v>184</v>
      </c>
      <c r="C10" s="29" t="s">
        <v>206</v>
      </c>
      <c r="D10" s="30" t="s">
        <v>207</v>
      </c>
      <c r="E10" s="31">
        <v>726729</v>
      </c>
      <c r="F10" s="33">
        <f t="shared" si="1"/>
        <v>9689.7199999999993</v>
      </c>
      <c r="G10" s="34" t="s">
        <v>0</v>
      </c>
      <c r="H10" s="25"/>
    </row>
    <row r="11" spans="1:8" s="145" customFormat="1" x14ac:dyDescent="0.25">
      <c r="A11" s="25"/>
      <c r="B11" s="28" t="s">
        <v>185</v>
      </c>
      <c r="C11" s="29" t="s">
        <v>206</v>
      </c>
      <c r="D11" s="30" t="s">
        <v>208</v>
      </c>
      <c r="E11" s="31">
        <v>205595</v>
      </c>
      <c r="F11" s="33">
        <f t="shared" si="1"/>
        <v>20559.5</v>
      </c>
      <c r="G11" s="34" t="s">
        <v>0</v>
      </c>
      <c r="H11" s="25"/>
    </row>
    <row r="12" spans="1:8" s="145" customFormat="1" x14ac:dyDescent="0.25">
      <c r="A12" s="25"/>
      <c r="B12" s="28" t="s">
        <v>186</v>
      </c>
      <c r="C12" s="29" t="s">
        <v>206</v>
      </c>
      <c r="D12" s="30" t="s">
        <v>209</v>
      </c>
      <c r="E12" s="31">
        <v>75779</v>
      </c>
      <c r="F12" s="33">
        <f t="shared" si="1"/>
        <v>3788.95</v>
      </c>
      <c r="G12" s="34" t="s">
        <v>0</v>
      </c>
      <c r="H12" s="25"/>
    </row>
    <row r="13" spans="1:8" s="145" customFormat="1" x14ac:dyDescent="0.25">
      <c r="A13" s="25"/>
      <c r="B13" s="28" t="s">
        <v>187</v>
      </c>
      <c r="C13" s="29" t="s">
        <v>206</v>
      </c>
      <c r="D13" s="30" t="s">
        <v>210</v>
      </c>
      <c r="E13" s="31">
        <v>15500</v>
      </c>
      <c r="F13" s="33">
        <f t="shared" si="1"/>
        <v>258.33333333333331</v>
      </c>
      <c r="G13" s="34" t="s">
        <v>0</v>
      </c>
      <c r="H13" s="25"/>
    </row>
    <row r="14" spans="1:8" s="145" customFormat="1" x14ac:dyDescent="0.25">
      <c r="A14" s="25"/>
      <c r="B14" s="28" t="s">
        <v>188</v>
      </c>
      <c r="C14" s="29" t="s">
        <v>206</v>
      </c>
      <c r="D14" s="30" t="s">
        <v>210</v>
      </c>
      <c r="E14" s="31">
        <v>376156</v>
      </c>
      <c r="F14" s="33">
        <f t="shared" si="1"/>
        <v>6269.2666666666664</v>
      </c>
      <c r="G14" s="34" t="s">
        <v>0</v>
      </c>
      <c r="H14" s="25"/>
    </row>
    <row r="15" spans="1:8" s="145" customFormat="1" x14ac:dyDescent="0.25">
      <c r="A15" s="25"/>
      <c r="B15" s="28" t="s">
        <v>189</v>
      </c>
      <c r="C15" s="29" t="s">
        <v>206</v>
      </c>
      <c r="D15" s="30" t="s">
        <v>208</v>
      </c>
      <c r="E15" s="31">
        <v>83461</v>
      </c>
      <c r="F15" s="33">
        <f t="shared" si="1"/>
        <v>8346.1</v>
      </c>
      <c r="G15" s="34" t="s">
        <v>0</v>
      </c>
      <c r="H15" s="25"/>
    </row>
    <row r="16" spans="1:8" s="145" customFormat="1" x14ac:dyDescent="0.25">
      <c r="A16" s="25"/>
      <c r="B16" s="28" t="s">
        <v>190</v>
      </c>
      <c r="C16" s="29" t="s">
        <v>206</v>
      </c>
      <c r="D16" s="30" t="s">
        <v>209</v>
      </c>
      <c r="E16" s="31">
        <v>410122</v>
      </c>
      <c r="F16" s="33">
        <f t="shared" si="1"/>
        <v>20506.099999999999</v>
      </c>
      <c r="G16" s="34" t="s">
        <v>0</v>
      </c>
      <c r="H16" s="25"/>
    </row>
    <row r="17" spans="1:8" s="145" customFormat="1" x14ac:dyDescent="0.25">
      <c r="A17" s="25"/>
      <c r="B17" s="28" t="s">
        <v>191</v>
      </c>
      <c r="C17" s="29" t="s">
        <v>206</v>
      </c>
      <c r="D17" s="30" t="s">
        <v>211</v>
      </c>
      <c r="E17" s="31">
        <v>764345</v>
      </c>
      <c r="F17" s="33">
        <f t="shared" si="1"/>
        <v>15286.9</v>
      </c>
      <c r="G17" s="34" t="s">
        <v>0</v>
      </c>
      <c r="H17" s="25"/>
    </row>
    <row r="18" spans="1:8" s="145" customFormat="1" x14ac:dyDescent="0.25">
      <c r="A18" s="25"/>
      <c r="B18" s="28" t="s">
        <v>192</v>
      </c>
      <c r="C18" s="29" t="s">
        <v>206</v>
      </c>
      <c r="D18" s="30" t="s">
        <v>207</v>
      </c>
      <c r="E18" s="31">
        <v>36769</v>
      </c>
      <c r="F18" s="33">
        <f t="shared" si="1"/>
        <v>490.25333333333333</v>
      </c>
      <c r="G18" s="34" t="s">
        <v>0</v>
      </c>
      <c r="H18" s="25"/>
    </row>
    <row r="19" spans="1:8" s="145" customFormat="1" x14ac:dyDescent="0.25">
      <c r="A19" s="25"/>
      <c r="B19" s="28" t="s">
        <v>193</v>
      </c>
      <c r="C19" s="29" t="s">
        <v>206</v>
      </c>
      <c r="D19" s="30" t="s">
        <v>208</v>
      </c>
      <c r="E19" s="31">
        <v>508003</v>
      </c>
      <c r="F19" s="33">
        <f t="shared" si="1"/>
        <v>50800.3</v>
      </c>
      <c r="G19" s="34" t="s">
        <v>0</v>
      </c>
      <c r="H19" s="25"/>
    </row>
    <row r="20" spans="1:8" s="145" customFormat="1" x14ac:dyDescent="0.25">
      <c r="A20" s="25"/>
      <c r="B20" s="28" t="s">
        <v>194</v>
      </c>
      <c r="C20" s="29" t="s">
        <v>206</v>
      </c>
      <c r="D20" s="30" t="s">
        <v>208</v>
      </c>
      <c r="E20" s="31">
        <v>206114</v>
      </c>
      <c r="F20" s="33">
        <f t="shared" si="1"/>
        <v>20611.400000000001</v>
      </c>
      <c r="G20" s="34" t="s">
        <v>0</v>
      </c>
      <c r="H20" s="25"/>
    </row>
    <row r="21" spans="1:8" s="145" customFormat="1" x14ac:dyDescent="0.25">
      <c r="A21" s="25"/>
      <c r="B21" s="28" t="s">
        <v>195</v>
      </c>
      <c r="C21" s="29" t="s">
        <v>206</v>
      </c>
      <c r="D21" s="30" t="s">
        <v>209</v>
      </c>
      <c r="E21" s="31">
        <v>1341678</v>
      </c>
      <c r="F21" s="33">
        <f t="shared" si="1"/>
        <v>67083.899999999994</v>
      </c>
      <c r="G21" s="34" t="s">
        <v>0</v>
      </c>
      <c r="H21" s="25"/>
    </row>
    <row r="22" spans="1:8" s="145" customFormat="1" x14ac:dyDescent="0.25">
      <c r="A22" s="25"/>
      <c r="B22" s="28" t="s">
        <v>196</v>
      </c>
      <c r="C22" s="29" t="s">
        <v>206</v>
      </c>
      <c r="D22" s="30" t="s">
        <v>207</v>
      </c>
      <c r="E22" s="31">
        <v>733618</v>
      </c>
      <c r="F22" s="33">
        <f t="shared" si="1"/>
        <v>9781.5733333333337</v>
      </c>
      <c r="G22" s="34" t="s">
        <v>0</v>
      </c>
      <c r="H22" s="25"/>
    </row>
    <row r="23" spans="1:8" s="145" customFormat="1" x14ac:dyDescent="0.25">
      <c r="A23" s="25"/>
      <c r="B23" s="28" t="s">
        <v>197</v>
      </c>
      <c r="C23" s="29" t="s">
        <v>206</v>
      </c>
      <c r="D23" s="30" t="s">
        <v>208</v>
      </c>
      <c r="E23" s="31">
        <v>105498</v>
      </c>
      <c r="F23" s="33">
        <f t="shared" si="1"/>
        <v>10549.8</v>
      </c>
      <c r="G23" s="34" t="s">
        <v>0</v>
      </c>
      <c r="H23" s="25"/>
    </row>
    <row r="24" spans="1:8" s="145" customFormat="1" x14ac:dyDescent="0.25">
      <c r="A24" s="25"/>
      <c r="B24" s="28" t="s">
        <v>198</v>
      </c>
      <c r="C24" s="29" t="s">
        <v>206</v>
      </c>
      <c r="D24" s="30" t="s">
        <v>209</v>
      </c>
      <c r="E24" s="31">
        <v>33230</v>
      </c>
      <c r="F24" s="33">
        <f t="shared" si="1"/>
        <v>1661.5</v>
      </c>
      <c r="G24" s="34" t="s">
        <v>0</v>
      </c>
      <c r="H24" s="25"/>
    </row>
    <row r="25" spans="1:8" s="145" customFormat="1" x14ac:dyDescent="0.25">
      <c r="A25" s="25"/>
      <c r="B25" s="28" t="s">
        <v>199</v>
      </c>
      <c r="C25" s="29" t="s">
        <v>206</v>
      </c>
      <c r="D25" s="30" t="s">
        <v>212</v>
      </c>
      <c r="E25" s="31">
        <v>285204</v>
      </c>
      <c r="F25" s="33">
        <f t="shared" si="1"/>
        <v>57040.800000000003</v>
      </c>
      <c r="G25" s="34" t="s">
        <v>0</v>
      </c>
      <c r="H25" s="25"/>
    </row>
    <row r="26" spans="1:8" s="145" customFormat="1" x14ac:dyDescent="0.25">
      <c r="A26" s="25"/>
      <c r="B26" s="28" t="s">
        <v>200</v>
      </c>
      <c r="C26" s="29" t="s">
        <v>206</v>
      </c>
      <c r="D26" s="30" t="s">
        <v>208</v>
      </c>
      <c r="E26" s="31">
        <v>52519</v>
      </c>
      <c r="F26" s="33">
        <f t="shared" si="1"/>
        <v>5251.9</v>
      </c>
      <c r="G26" s="34" t="s">
        <v>0</v>
      </c>
      <c r="H26" s="25"/>
    </row>
    <row r="27" spans="1:8" s="145" customFormat="1" x14ac:dyDescent="0.25">
      <c r="A27" s="25"/>
      <c r="B27" s="28" t="s">
        <v>201</v>
      </c>
      <c r="C27" s="29" t="s">
        <v>206</v>
      </c>
      <c r="D27" s="30" t="s">
        <v>209</v>
      </c>
      <c r="E27" s="31">
        <v>74227</v>
      </c>
      <c r="F27" s="33">
        <f t="shared" si="1"/>
        <v>3711.35</v>
      </c>
      <c r="G27" s="34" t="s">
        <v>0</v>
      </c>
      <c r="H27" s="25"/>
    </row>
    <row r="28" spans="1:8" s="145" customFormat="1" x14ac:dyDescent="0.25">
      <c r="A28" s="25"/>
      <c r="B28" s="28" t="s">
        <v>202</v>
      </c>
      <c r="C28" s="29" t="s">
        <v>206</v>
      </c>
      <c r="D28" s="30" t="s">
        <v>212</v>
      </c>
      <c r="E28" s="31">
        <v>448136</v>
      </c>
      <c r="F28" s="33">
        <f t="shared" si="1"/>
        <v>89627.199999999997</v>
      </c>
      <c r="G28" s="34" t="s">
        <v>0</v>
      </c>
      <c r="H28" s="25"/>
    </row>
    <row r="29" spans="1:8" s="145" customFormat="1" x14ac:dyDescent="0.25">
      <c r="A29" s="25"/>
      <c r="B29" s="28" t="s">
        <v>203</v>
      </c>
      <c r="C29" s="29" t="s">
        <v>206</v>
      </c>
      <c r="D29" s="30" t="s">
        <v>207</v>
      </c>
      <c r="E29" s="31">
        <v>523837</v>
      </c>
      <c r="F29" s="33">
        <f t="shared" si="1"/>
        <v>6984.4933333333329</v>
      </c>
      <c r="G29" s="34" t="s">
        <v>0</v>
      </c>
      <c r="H29" s="25"/>
    </row>
    <row r="30" spans="1:8" s="145" customFormat="1" x14ac:dyDescent="0.25">
      <c r="A30" s="25"/>
      <c r="B30" s="28" t="s">
        <v>204</v>
      </c>
      <c r="C30" s="29" t="s">
        <v>206</v>
      </c>
      <c r="D30" s="30" t="s">
        <v>207</v>
      </c>
      <c r="E30" s="31">
        <v>48973</v>
      </c>
      <c r="F30" s="33">
        <f t="shared" si="1"/>
        <v>652.97333333333336</v>
      </c>
      <c r="G30" s="34" t="s">
        <v>0</v>
      </c>
      <c r="H30" s="25"/>
    </row>
    <row r="31" spans="1:8" s="145" customFormat="1" x14ac:dyDescent="0.25">
      <c r="A31" s="25"/>
      <c r="B31" s="28" t="s">
        <v>205</v>
      </c>
      <c r="C31" s="29" t="s">
        <v>206</v>
      </c>
      <c r="D31" s="30" t="s">
        <v>211</v>
      </c>
      <c r="E31" s="31">
        <v>89470</v>
      </c>
      <c r="F31" s="33">
        <f t="shared" si="1"/>
        <v>1789.4</v>
      </c>
      <c r="G31" s="34" t="s">
        <v>0</v>
      </c>
      <c r="H31" s="25"/>
    </row>
    <row r="32" spans="1:8" s="145" customFormat="1" x14ac:dyDescent="0.25">
      <c r="A32" s="25"/>
      <c r="B32" s="28" t="s">
        <v>182</v>
      </c>
      <c r="C32" s="29" t="s">
        <v>206</v>
      </c>
      <c r="D32" s="30" t="s">
        <v>213</v>
      </c>
      <c r="E32" s="31">
        <v>180216</v>
      </c>
      <c r="F32" s="33">
        <f t="shared" si="1"/>
        <v>6007.2</v>
      </c>
      <c r="G32" s="34" t="s">
        <v>0</v>
      </c>
      <c r="H32" s="25"/>
    </row>
    <row r="33" spans="1:8" s="145" customFormat="1" x14ac:dyDescent="0.25">
      <c r="A33" s="25"/>
      <c r="B33" s="22" t="s">
        <v>68</v>
      </c>
      <c r="C33" s="155"/>
      <c r="D33" s="155"/>
      <c r="E33" s="155"/>
      <c r="F33" s="35">
        <f>SUM(F8:F32)</f>
        <v>800421.58000000007</v>
      </c>
      <c r="G33" s="36" t="s">
        <v>0</v>
      </c>
      <c r="H33" s="25"/>
    </row>
    <row r="34" spans="1:8" s="145" customFormat="1" x14ac:dyDescent="0.25">
      <c r="A34" s="25"/>
      <c r="B34" s="103" t="s">
        <v>131</v>
      </c>
      <c r="C34" s="156"/>
      <c r="D34" s="156"/>
      <c r="E34" s="156"/>
      <c r="F34" s="62">
        <v>5048873.8633333324</v>
      </c>
      <c r="G34" s="36" t="s">
        <v>0</v>
      </c>
      <c r="H34" s="25"/>
    </row>
    <row r="35" spans="1:8" s="145" customFormat="1" x14ac:dyDescent="0.25">
      <c r="A35" s="25"/>
      <c r="B35" s="38" t="s">
        <v>65</v>
      </c>
      <c r="C35" s="157"/>
      <c r="D35" s="157"/>
      <c r="E35" s="158"/>
      <c r="F35" s="37">
        <f>F33+F34</f>
        <v>5849295.4433333324</v>
      </c>
      <c r="G35" s="37" t="s">
        <v>0</v>
      </c>
      <c r="H35" s="25"/>
    </row>
    <row r="36" spans="1:8" s="145" customFormat="1" x14ac:dyDescent="0.25">
      <c r="A36" s="25"/>
      <c r="B36" s="25"/>
      <c r="C36" s="25"/>
      <c r="D36" s="25"/>
      <c r="E36" s="25"/>
      <c r="F36" s="25"/>
      <c r="G36" s="25"/>
      <c r="H36" s="25"/>
    </row>
    <row r="37" spans="1:8" s="145" customFormat="1" x14ac:dyDescent="0.25">
      <c r="A37" s="25"/>
      <c r="B37" s="25"/>
      <c r="C37" s="25"/>
      <c r="D37" s="25"/>
      <c r="E37" s="25"/>
      <c r="F37" s="25"/>
      <c r="G37" s="25"/>
      <c r="H37" s="25"/>
    </row>
    <row r="38" spans="1:8" s="145" customFormat="1" x14ac:dyDescent="0.25">
      <c r="A38" s="25"/>
      <c r="B38" s="25"/>
      <c r="C38" s="25"/>
      <c r="D38" s="25"/>
      <c r="E38" s="25"/>
      <c r="F38" s="25"/>
      <c r="G38" s="25"/>
      <c r="H38" s="25"/>
    </row>
    <row r="39" spans="1:8" s="145" customFormat="1" hidden="1" x14ac:dyDescent="0.25"/>
    <row r="40" spans="1:8" s="145" customFormat="1" hidden="1" x14ac:dyDescent="0.25"/>
    <row r="41" spans="1:8" s="145" customFormat="1" hidden="1" x14ac:dyDescent="0.25"/>
    <row r="42" spans="1:8" s="145" customFormat="1" ht="14.45" hidden="1" customHeight="1" x14ac:dyDescent="0.25"/>
    <row r="43" spans="1:8" s="145" customFormat="1" ht="14.45" hidden="1" customHeight="1" x14ac:dyDescent="0.25"/>
    <row r="44" spans="1:8" s="145" customFormat="1" ht="15" hidden="1" customHeight="1" x14ac:dyDescent="0.25"/>
    <row r="45" spans="1:8" s="145" customFormat="1" ht="15" hidden="1" customHeight="1" x14ac:dyDescent="0.25"/>
    <row r="46" spans="1:8" s="145" customFormat="1" ht="15" hidden="1" customHeight="1" x14ac:dyDescent="0.25"/>
    <row r="47" spans="1:8" s="145" customFormat="1" ht="15" hidden="1" customHeight="1" x14ac:dyDescent="0.25"/>
    <row r="48" spans="1:8" s="145" customFormat="1" ht="15" hidden="1" customHeight="1" x14ac:dyDescent="0.25"/>
    <row r="49" s="145" customFormat="1" hidden="1" x14ac:dyDescent="0.25"/>
    <row r="50" s="145" customFormat="1" hidden="1" x14ac:dyDescent="0.25"/>
    <row r="51" s="145" customFormat="1" hidden="1" x14ac:dyDescent="0.25"/>
    <row r="52" s="145" customFormat="1" hidden="1" x14ac:dyDescent="0.25"/>
    <row r="53" s="145" customFormat="1" hidden="1" x14ac:dyDescent="0.25"/>
    <row r="54" s="145" customFormat="1" hidden="1" x14ac:dyDescent="0.25"/>
    <row r="55" s="145" customFormat="1" hidden="1" x14ac:dyDescent="0.25"/>
    <row r="56" s="145" customFormat="1" hidden="1" x14ac:dyDescent="0.25"/>
    <row r="57" s="145" customFormat="1" hidden="1" x14ac:dyDescent="0.25"/>
    <row r="58" s="145" customFormat="1" hidden="1" x14ac:dyDescent="0.25"/>
    <row r="59" s="145" customFormat="1" hidden="1" x14ac:dyDescent="0.25"/>
    <row r="60" s="145" customFormat="1" hidden="1" x14ac:dyDescent="0.25"/>
    <row r="61" s="145" customFormat="1" hidden="1" x14ac:dyDescent="0.25"/>
    <row r="62" s="145" customFormat="1" hidden="1" x14ac:dyDescent="0.25"/>
    <row r="63" s="145" customFormat="1" hidden="1" x14ac:dyDescent="0.25"/>
    <row r="64" s="145" customFormat="1" hidden="1" x14ac:dyDescent="0.25"/>
    <row r="65" s="145" customFormat="1" hidden="1" x14ac:dyDescent="0.25"/>
    <row r="66" s="145" customFormat="1" hidden="1" x14ac:dyDescent="0.25"/>
    <row r="67" s="145" customFormat="1" hidden="1" x14ac:dyDescent="0.25"/>
    <row r="68" s="145" customFormat="1" hidden="1" x14ac:dyDescent="0.25"/>
    <row r="69" s="145" customFormat="1" hidden="1" x14ac:dyDescent="0.25"/>
    <row r="70" s="145" customFormat="1" hidden="1" x14ac:dyDescent="0.25"/>
    <row r="71" s="145" customFormat="1" hidden="1" x14ac:dyDescent="0.25"/>
    <row r="72" s="145" customFormat="1" hidden="1" x14ac:dyDescent="0.25"/>
    <row r="73" s="145" customFormat="1" hidden="1" x14ac:dyDescent="0.25"/>
    <row r="74" s="145" customFormat="1" hidden="1" x14ac:dyDescent="0.25"/>
    <row r="75" s="145" customFormat="1" hidden="1" x14ac:dyDescent="0.25"/>
    <row r="76" s="145" customFormat="1" hidden="1" x14ac:dyDescent="0.25"/>
    <row r="77" s="145" customFormat="1" hidden="1" x14ac:dyDescent="0.25"/>
    <row r="78" s="145" customFormat="1" hidden="1" x14ac:dyDescent="0.25"/>
    <row r="79" s="145" customFormat="1" hidden="1" x14ac:dyDescent="0.25"/>
    <row r="80" s="145" customFormat="1" hidden="1" x14ac:dyDescent="0.25"/>
    <row r="81" s="145" customFormat="1" hidden="1" x14ac:dyDescent="0.25"/>
    <row r="82" s="145" customFormat="1" hidden="1" x14ac:dyDescent="0.25"/>
    <row r="83" s="145" customFormat="1" hidden="1" x14ac:dyDescent="0.25"/>
    <row r="84" s="145" customFormat="1" hidden="1" x14ac:dyDescent="0.25"/>
    <row r="85" s="145" customFormat="1" hidden="1" x14ac:dyDescent="0.25"/>
    <row r="86" s="145" customFormat="1" hidden="1" x14ac:dyDescent="0.25"/>
    <row r="87" s="145" customFormat="1" hidden="1" x14ac:dyDescent="0.25"/>
    <row r="88" s="145" customFormat="1" hidden="1" x14ac:dyDescent="0.25"/>
    <row r="89" s="145" customFormat="1" hidden="1" x14ac:dyDescent="0.25"/>
    <row r="90" s="145" customFormat="1" hidden="1" x14ac:dyDescent="0.25"/>
    <row r="91" s="145" customFormat="1" hidden="1" x14ac:dyDescent="0.25"/>
    <row r="92" s="145" customFormat="1" hidden="1" x14ac:dyDescent="0.25"/>
    <row r="93" s="145" customFormat="1" hidden="1" x14ac:dyDescent="0.25"/>
    <row r="94" s="145" customFormat="1" hidden="1" x14ac:dyDescent="0.25"/>
    <row r="95" s="145" customFormat="1" hidden="1" x14ac:dyDescent="0.25"/>
    <row r="96" s="145" customFormat="1" hidden="1" x14ac:dyDescent="0.25"/>
    <row r="97" s="145" customFormat="1" hidden="1" x14ac:dyDescent="0.25"/>
    <row r="98" s="145" customFormat="1" hidden="1" x14ac:dyDescent="0.25"/>
    <row r="99" s="145" customFormat="1" hidden="1" x14ac:dyDescent="0.25"/>
    <row r="100" s="145" customFormat="1" hidden="1" x14ac:dyDescent="0.25"/>
    <row r="101" s="145" customFormat="1" hidden="1" x14ac:dyDescent="0.25"/>
    <row r="102" s="145" customFormat="1" hidden="1" x14ac:dyDescent="0.25"/>
    <row r="103" s="145" customFormat="1" hidden="1" x14ac:dyDescent="0.25"/>
    <row r="104" s="145" customFormat="1" hidden="1" x14ac:dyDescent="0.25"/>
    <row r="105" s="145" customFormat="1" hidden="1" x14ac:dyDescent="0.25"/>
    <row r="106" s="145" customFormat="1" hidden="1" x14ac:dyDescent="0.25"/>
    <row r="107" s="145" customFormat="1" hidden="1" x14ac:dyDescent="0.25"/>
    <row r="108" s="145" customFormat="1" hidden="1" x14ac:dyDescent="0.25"/>
    <row r="109" s="145" customFormat="1" hidden="1" x14ac:dyDescent="0.25"/>
    <row r="110" s="145" customFormat="1" hidden="1" x14ac:dyDescent="0.25"/>
    <row r="111" s="145" customFormat="1" hidden="1" x14ac:dyDescent="0.25"/>
    <row r="112" s="145" customFormat="1" hidden="1" x14ac:dyDescent="0.25"/>
    <row r="113" s="145" customFormat="1" hidden="1" x14ac:dyDescent="0.25"/>
    <row r="114" s="145" customFormat="1" hidden="1" x14ac:dyDescent="0.25"/>
    <row r="115" s="145" customFormat="1" hidden="1" x14ac:dyDescent="0.25"/>
    <row r="116" s="145" customFormat="1" hidden="1" x14ac:dyDescent="0.25"/>
    <row r="117" s="145" customFormat="1" hidden="1" x14ac:dyDescent="0.25"/>
    <row r="118" s="145" customFormat="1" hidden="1" x14ac:dyDescent="0.25"/>
    <row r="119" s="145" customFormat="1" hidden="1" x14ac:dyDescent="0.25"/>
    <row r="120" s="145" customFormat="1" hidden="1" x14ac:dyDescent="0.25"/>
    <row r="121" s="145" customFormat="1" hidden="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5" customWidth="1"/>
    <col min="2" max="2" width="55.42578125" style="145" customWidth="1"/>
    <col min="3" max="3" width="23.140625" style="145" customWidth="1"/>
    <col min="4" max="4" width="3.140625" style="145" customWidth="1"/>
    <col min="5" max="5" width="9.140625" style="145" customWidth="1"/>
    <col min="6" max="16384" width="9.140625" style="145" hidden="1"/>
  </cols>
  <sheetData>
    <row r="1" spans="1:5" x14ac:dyDescent="0.25">
      <c r="A1" s="1" t="str">
        <f>'1. Forside'!A1</f>
        <v>AquaDjurs AS</v>
      </c>
      <c r="B1" s="159"/>
      <c r="C1" s="159"/>
      <c r="D1" s="159"/>
      <c r="E1" s="159"/>
    </row>
    <row r="2" spans="1:5" x14ac:dyDescent="0.25">
      <c r="A2" s="1" t="str">
        <f>'1. Forside'!A2</f>
        <v>S003</v>
      </c>
      <c r="B2" s="159"/>
      <c r="C2" s="159"/>
      <c r="D2" s="159"/>
      <c r="E2" s="159"/>
    </row>
    <row r="3" spans="1:5" x14ac:dyDescent="0.25">
      <c r="A3" s="159"/>
      <c r="B3" s="159"/>
      <c r="C3" s="159"/>
      <c r="D3" s="159"/>
      <c r="E3" s="159"/>
    </row>
    <row r="4" spans="1:5" ht="36.75" customHeight="1" x14ac:dyDescent="0.25">
      <c r="A4" s="159"/>
      <c r="B4" s="262" t="s">
        <v>120</v>
      </c>
      <c r="C4" s="262"/>
      <c r="D4" s="262"/>
      <c r="E4" s="159"/>
    </row>
    <row r="5" spans="1:5" ht="15.75" customHeight="1" x14ac:dyDescent="0.25">
      <c r="A5" s="159"/>
      <c r="B5" s="146"/>
      <c r="C5" s="159"/>
      <c r="D5" s="159"/>
      <c r="E5" s="159"/>
    </row>
    <row r="6" spans="1:5" ht="27.2" customHeight="1" x14ac:dyDescent="0.25">
      <c r="A6" s="159"/>
      <c r="B6" s="19" t="s">
        <v>132</v>
      </c>
      <c r="C6" s="160"/>
      <c r="D6" s="160"/>
      <c r="E6" s="159"/>
    </row>
    <row r="7" spans="1:5" x14ac:dyDescent="0.25">
      <c r="A7" s="159"/>
      <c r="B7" s="104" t="s">
        <v>133</v>
      </c>
      <c r="C7" s="18">
        <v>733334</v>
      </c>
      <c r="D7" s="148" t="s">
        <v>0</v>
      </c>
      <c r="E7" s="159"/>
    </row>
    <row r="8" spans="1:5" x14ac:dyDescent="0.25">
      <c r="A8" s="159"/>
      <c r="B8" s="104" t="s">
        <v>134</v>
      </c>
      <c r="C8" s="18">
        <v>853149.99999999988</v>
      </c>
      <c r="D8" s="148" t="s">
        <v>0</v>
      </c>
      <c r="E8" s="159"/>
    </row>
    <row r="9" spans="1:5" ht="15" customHeight="1" x14ac:dyDescent="0.25">
      <c r="A9" s="159"/>
      <c r="B9" s="104" t="s">
        <v>135</v>
      </c>
      <c r="C9" s="39">
        <f>'6. Gennemførte investeringer'!F33</f>
        <v>800421.58000000007</v>
      </c>
      <c r="D9" s="148" t="s">
        <v>0</v>
      </c>
      <c r="E9" s="159"/>
    </row>
    <row r="10" spans="1:5" x14ac:dyDescent="0.25">
      <c r="A10" s="159"/>
      <c r="B10" s="27" t="s">
        <v>132</v>
      </c>
      <c r="C10" s="20">
        <f>C9-C7+C9-C8</f>
        <v>14359.160000000265</v>
      </c>
      <c r="D10" s="150" t="s">
        <v>0</v>
      </c>
      <c r="E10" s="159"/>
    </row>
    <row r="11" spans="1:5" x14ac:dyDescent="0.25">
      <c r="A11" s="159"/>
      <c r="B11" s="159"/>
      <c r="C11" s="159"/>
      <c r="D11" s="159"/>
      <c r="E11" s="159"/>
    </row>
    <row r="12" spans="1:5" x14ac:dyDescent="0.25">
      <c r="A12" s="159"/>
      <c r="B12" s="159"/>
      <c r="C12" s="159"/>
      <c r="D12" s="159"/>
      <c r="E12" s="159"/>
    </row>
    <row r="13" spans="1:5" x14ac:dyDescent="0.25">
      <c r="A13" s="159"/>
      <c r="B13" s="159"/>
      <c r="C13" s="159"/>
      <c r="D13" s="159"/>
      <c r="E13" s="159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6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2" customWidth="1"/>
    <col min="2" max="2" width="55.140625" style="152" customWidth="1"/>
    <col min="3" max="3" width="6.28515625" style="172" customWidth="1"/>
    <col min="4" max="4" width="6.85546875" style="152" customWidth="1"/>
    <col min="5" max="5" width="12.140625" style="152" customWidth="1"/>
    <col min="6" max="6" width="11" style="152" customWidth="1"/>
    <col min="7" max="7" width="3.85546875" style="152" customWidth="1"/>
    <col min="8" max="8" width="9.140625" style="152" customWidth="1"/>
    <col min="9" max="16384" width="9.140625" style="152" hidden="1"/>
  </cols>
  <sheetData>
    <row r="1" spans="1:8" s="145" customFormat="1" x14ac:dyDescent="0.25">
      <c r="A1" s="1" t="str">
        <f>'1. Forside'!A1</f>
        <v>AquaDjurs AS</v>
      </c>
      <c r="B1" s="25"/>
      <c r="C1" s="161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S003</v>
      </c>
      <c r="B2" s="25"/>
      <c r="C2" s="161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161"/>
      <c r="D3" s="25"/>
      <c r="E3" s="25"/>
      <c r="F3" s="25"/>
      <c r="G3" s="25"/>
      <c r="H3" s="25"/>
    </row>
    <row r="4" spans="1:8" s="145" customFormat="1" ht="24" customHeight="1" x14ac:dyDescent="0.25">
      <c r="A4" s="25"/>
      <c r="B4" s="262" t="s">
        <v>119</v>
      </c>
      <c r="C4" s="262"/>
      <c r="D4" s="262"/>
      <c r="E4" s="262"/>
      <c r="F4" s="262"/>
      <c r="G4" s="262"/>
      <c r="H4" s="25"/>
    </row>
    <row r="5" spans="1:8" s="145" customFormat="1" ht="15.75" customHeight="1" x14ac:dyDescent="0.25">
      <c r="A5" s="25"/>
      <c r="B5" s="146"/>
      <c r="C5" s="161"/>
      <c r="D5" s="25"/>
      <c r="E5" s="25"/>
      <c r="F5" s="25"/>
      <c r="G5" s="25"/>
      <c r="H5" s="25"/>
    </row>
    <row r="6" spans="1:8" s="145" customFormat="1" ht="27.2" customHeight="1" x14ac:dyDescent="0.25">
      <c r="A6" s="25"/>
      <c r="B6" s="40" t="s">
        <v>107</v>
      </c>
      <c r="C6" s="41"/>
      <c r="D6" s="42"/>
      <c r="E6" s="42"/>
      <c r="F6" s="43"/>
      <c r="G6" s="43"/>
      <c r="H6" s="25"/>
    </row>
    <row r="7" spans="1:8" s="145" customFormat="1" ht="39" customHeight="1" x14ac:dyDescent="0.25">
      <c r="A7" s="25"/>
      <c r="B7" s="205" t="s">
        <v>47</v>
      </c>
      <c r="C7" s="205" t="s">
        <v>46</v>
      </c>
      <c r="D7" s="205" t="s">
        <v>50</v>
      </c>
      <c r="E7" s="205" t="s">
        <v>51</v>
      </c>
      <c r="F7" s="264" t="s">
        <v>52</v>
      </c>
      <c r="G7" s="264"/>
      <c r="H7" s="25"/>
    </row>
    <row r="8" spans="1:8" s="145" customFormat="1" x14ac:dyDescent="0.25">
      <c r="A8" s="25"/>
      <c r="B8" s="28" t="s">
        <v>196</v>
      </c>
      <c r="C8" s="29" t="s">
        <v>214</v>
      </c>
      <c r="D8" s="30" t="s">
        <v>207</v>
      </c>
      <c r="E8" s="31">
        <v>2200000</v>
      </c>
      <c r="F8" s="44">
        <f>E8/D8</f>
        <v>29333.333333333332</v>
      </c>
      <c r="G8" s="34" t="s">
        <v>0</v>
      </c>
      <c r="H8" s="25"/>
    </row>
    <row r="9" spans="1:8" s="145" customFormat="1" x14ac:dyDescent="0.25">
      <c r="A9" s="25"/>
      <c r="B9" s="28" t="s">
        <v>183</v>
      </c>
      <c r="C9" s="29" t="s">
        <v>214</v>
      </c>
      <c r="D9" s="30" t="s">
        <v>207</v>
      </c>
      <c r="E9" s="31">
        <v>13700000</v>
      </c>
      <c r="F9" s="44">
        <f t="shared" ref="F9:F25" si="0">E9/D9</f>
        <v>182666.66666666666</v>
      </c>
      <c r="G9" s="34" t="s">
        <v>0</v>
      </c>
      <c r="H9" s="25"/>
    </row>
    <row r="10" spans="1:8" s="145" customFormat="1" x14ac:dyDescent="0.25">
      <c r="A10" s="25"/>
      <c r="B10" s="28" t="s">
        <v>215</v>
      </c>
      <c r="C10" s="29" t="s">
        <v>214</v>
      </c>
      <c r="D10" s="30" t="s">
        <v>212</v>
      </c>
      <c r="E10" s="31">
        <v>500000</v>
      </c>
      <c r="F10" s="44">
        <f t="shared" si="0"/>
        <v>100000</v>
      </c>
      <c r="G10" s="34" t="s">
        <v>0</v>
      </c>
      <c r="H10" s="25"/>
    </row>
    <row r="11" spans="1:8" s="145" customFormat="1" x14ac:dyDescent="0.25">
      <c r="A11" s="25"/>
      <c r="B11" s="28" t="s">
        <v>191</v>
      </c>
      <c r="C11" s="29" t="s">
        <v>214</v>
      </c>
      <c r="D11" s="30" t="s">
        <v>211</v>
      </c>
      <c r="E11" s="31">
        <v>1321751.3999999999</v>
      </c>
      <c r="F11" s="44">
        <f t="shared" si="0"/>
        <v>26435.027999999998</v>
      </c>
      <c r="G11" s="34" t="s">
        <v>0</v>
      </c>
      <c r="H11" s="25"/>
    </row>
    <row r="12" spans="1:8" s="145" customFormat="1" x14ac:dyDescent="0.25">
      <c r="A12" s="25"/>
      <c r="B12" s="28" t="s">
        <v>195</v>
      </c>
      <c r="C12" s="29" t="s">
        <v>214</v>
      </c>
      <c r="D12" s="30" t="s">
        <v>209</v>
      </c>
      <c r="E12" s="31">
        <v>2677372.9</v>
      </c>
      <c r="F12" s="44">
        <f t="shared" si="0"/>
        <v>133868.64499999999</v>
      </c>
      <c r="G12" s="34" t="s">
        <v>0</v>
      </c>
      <c r="H12" s="25"/>
    </row>
    <row r="13" spans="1:8" s="145" customFormat="1" x14ac:dyDescent="0.25">
      <c r="A13" s="25"/>
      <c r="B13" s="28" t="s">
        <v>193</v>
      </c>
      <c r="C13" s="29" t="s">
        <v>214</v>
      </c>
      <c r="D13" s="30" t="s">
        <v>208</v>
      </c>
      <c r="E13" s="31">
        <v>700875.7</v>
      </c>
      <c r="F13" s="44">
        <f t="shared" si="0"/>
        <v>70087.569999999992</v>
      </c>
      <c r="G13" s="34" t="s">
        <v>0</v>
      </c>
      <c r="H13" s="25"/>
    </row>
    <row r="14" spans="1:8" s="145" customFormat="1" x14ac:dyDescent="0.25">
      <c r="A14" s="25"/>
      <c r="B14" s="28" t="s">
        <v>182</v>
      </c>
      <c r="C14" s="29" t="s">
        <v>214</v>
      </c>
      <c r="D14" s="30" t="s">
        <v>207</v>
      </c>
      <c r="E14" s="31">
        <v>11600000</v>
      </c>
      <c r="F14" s="44">
        <f t="shared" si="0"/>
        <v>154666.66666666666</v>
      </c>
      <c r="G14" s="34" t="s">
        <v>0</v>
      </c>
      <c r="H14" s="25"/>
    </row>
    <row r="15" spans="1:8" s="145" customFormat="1" x14ac:dyDescent="0.25">
      <c r="A15" s="25"/>
      <c r="B15" s="28" t="s">
        <v>216</v>
      </c>
      <c r="C15" s="29" t="s">
        <v>214</v>
      </c>
      <c r="D15" s="30" t="s">
        <v>217</v>
      </c>
      <c r="E15" s="31">
        <v>1300000</v>
      </c>
      <c r="F15" s="44">
        <f t="shared" si="0"/>
        <v>32500</v>
      </c>
      <c r="G15" s="34" t="s">
        <v>0</v>
      </c>
      <c r="H15" s="25"/>
    </row>
    <row r="16" spans="1:8" s="145" customFormat="1" x14ac:dyDescent="0.25">
      <c r="A16" s="25"/>
      <c r="B16" s="28" t="s">
        <v>182</v>
      </c>
      <c r="C16" s="29" t="s">
        <v>214</v>
      </c>
      <c r="D16" s="30" t="s">
        <v>209</v>
      </c>
      <c r="E16" s="31">
        <v>1000000</v>
      </c>
      <c r="F16" s="44">
        <f t="shared" si="0"/>
        <v>50000</v>
      </c>
      <c r="G16" s="34" t="s">
        <v>0</v>
      </c>
      <c r="H16" s="25"/>
    </row>
    <row r="17" spans="1:8" s="145" customFormat="1" x14ac:dyDescent="0.25">
      <c r="A17" s="25"/>
      <c r="B17" s="28" t="s">
        <v>196</v>
      </c>
      <c r="C17" s="29" t="s">
        <v>218</v>
      </c>
      <c r="D17" s="30" t="s">
        <v>207</v>
      </c>
      <c r="E17" s="31">
        <v>2200000</v>
      </c>
      <c r="F17" s="44">
        <f t="shared" si="0"/>
        <v>29333.333333333332</v>
      </c>
      <c r="G17" s="34" t="s">
        <v>0</v>
      </c>
      <c r="H17" s="25"/>
    </row>
    <row r="18" spans="1:8" s="145" customFormat="1" x14ac:dyDescent="0.25">
      <c r="A18" s="25"/>
      <c r="B18" s="28" t="s">
        <v>183</v>
      </c>
      <c r="C18" s="29" t="s">
        <v>218</v>
      </c>
      <c r="D18" s="30" t="s">
        <v>207</v>
      </c>
      <c r="E18" s="31">
        <v>17000000</v>
      </c>
      <c r="F18" s="44">
        <f t="shared" si="0"/>
        <v>226666.66666666666</v>
      </c>
      <c r="G18" s="34" t="s">
        <v>0</v>
      </c>
      <c r="H18" s="25"/>
    </row>
    <row r="19" spans="1:8" s="145" customFormat="1" x14ac:dyDescent="0.25">
      <c r="A19" s="25"/>
      <c r="B19" s="28" t="s">
        <v>202</v>
      </c>
      <c r="C19" s="29" t="s">
        <v>218</v>
      </c>
      <c r="D19" s="30" t="s">
        <v>212</v>
      </c>
      <c r="E19" s="31">
        <v>500000</v>
      </c>
      <c r="F19" s="44">
        <f t="shared" si="0"/>
        <v>100000</v>
      </c>
      <c r="G19" s="34" t="s">
        <v>0</v>
      </c>
      <c r="H19" s="25"/>
    </row>
    <row r="20" spans="1:8" s="145" customFormat="1" x14ac:dyDescent="0.25">
      <c r="A20" s="25"/>
      <c r="B20" s="28" t="s">
        <v>191</v>
      </c>
      <c r="C20" s="29" t="s">
        <v>218</v>
      </c>
      <c r="D20" s="30" t="s">
        <v>211</v>
      </c>
      <c r="E20" s="31">
        <v>1200000</v>
      </c>
      <c r="F20" s="44">
        <f t="shared" si="0"/>
        <v>24000</v>
      </c>
      <c r="G20" s="34" t="s">
        <v>0</v>
      </c>
      <c r="H20" s="25"/>
    </row>
    <row r="21" spans="1:8" s="145" customFormat="1" x14ac:dyDescent="0.25">
      <c r="A21" s="25"/>
      <c r="B21" s="28" t="s">
        <v>195</v>
      </c>
      <c r="C21" s="29" t="s">
        <v>218</v>
      </c>
      <c r="D21" s="30" t="s">
        <v>209</v>
      </c>
      <c r="E21" s="31">
        <v>2700000</v>
      </c>
      <c r="F21" s="44">
        <f t="shared" si="0"/>
        <v>135000</v>
      </c>
      <c r="G21" s="34" t="s">
        <v>0</v>
      </c>
      <c r="H21" s="25"/>
    </row>
    <row r="22" spans="1:8" s="145" customFormat="1" x14ac:dyDescent="0.25">
      <c r="A22" s="25"/>
      <c r="B22" s="28" t="s">
        <v>193</v>
      </c>
      <c r="C22" s="29" t="s">
        <v>218</v>
      </c>
      <c r="D22" s="30" t="s">
        <v>208</v>
      </c>
      <c r="E22" s="31">
        <v>600000</v>
      </c>
      <c r="F22" s="44">
        <f t="shared" si="0"/>
        <v>60000</v>
      </c>
      <c r="G22" s="34" t="s">
        <v>0</v>
      </c>
      <c r="H22" s="25"/>
    </row>
    <row r="23" spans="1:8" s="145" customFormat="1" x14ac:dyDescent="0.25">
      <c r="A23" s="25"/>
      <c r="B23" s="28" t="s">
        <v>182</v>
      </c>
      <c r="C23" s="29" t="s">
        <v>218</v>
      </c>
      <c r="D23" s="30" t="s">
        <v>207</v>
      </c>
      <c r="E23" s="31">
        <v>3800000</v>
      </c>
      <c r="F23" s="44">
        <f t="shared" si="0"/>
        <v>50666.666666666664</v>
      </c>
      <c r="G23" s="34" t="s">
        <v>0</v>
      </c>
      <c r="H23" s="25"/>
    </row>
    <row r="24" spans="1:8" s="145" customFormat="1" x14ac:dyDescent="0.25">
      <c r="A24" s="25"/>
      <c r="B24" s="28" t="s">
        <v>216</v>
      </c>
      <c r="C24" s="29" t="s">
        <v>218</v>
      </c>
      <c r="D24" s="30" t="s">
        <v>217</v>
      </c>
      <c r="E24" s="31">
        <v>1000000</v>
      </c>
      <c r="F24" s="44">
        <f t="shared" si="0"/>
        <v>25000</v>
      </c>
      <c r="G24" s="34" t="s">
        <v>0</v>
      </c>
      <c r="H24" s="25"/>
    </row>
    <row r="25" spans="1:8" s="145" customFormat="1" x14ac:dyDescent="0.25">
      <c r="A25" s="25"/>
      <c r="B25" s="28" t="s">
        <v>182</v>
      </c>
      <c r="C25" s="29" t="s">
        <v>218</v>
      </c>
      <c r="D25" s="30" t="s">
        <v>209</v>
      </c>
      <c r="E25" s="31">
        <v>1000000</v>
      </c>
      <c r="F25" s="44">
        <f t="shared" si="0"/>
        <v>50000</v>
      </c>
      <c r="G25" s="34" t="s">
        <v>0</v>
      </c>
      <c r="H25" s="25"/>
    </row>
    <row r="26" spans="1:8" s="145" customFormat="1" x14ac:dyDescent="0.25">
      <c r="A26" s="25"/>
      <c r="B26" s="105" t="s">
        <v>69</v>
      </c>
      <c r="C26" s="162"/>
      <c r="D26" s="163"/>
      <c r="E26" s="164"/>
      <c r="F26" s="45">
        <f>SUMIF(C8:C25,"2015",F8:F25)</f>
        <v>779557.90966666653</v>
      </c>
      <c r="G26" s="46" t="s">
        <v>0</v>
      </c>
      <c r="H26" s="25"/>
    </row>
    <row r="27" spans="1:8" s="145" customFormat="1" x14ac:dyDescent="0.25">
      <c r="A27" s="25"/>
      <c r="B27" s="103" t="s">
        <v>129</v>
      </c>
      <c r="C27" s="165"/>
      <c r="D27" s="166"/>
      <c r="E27" s="167"/>
      <c r="F27" s="45">
        <f>SUMIF(C8:C25,"2016",F8:F25)</f>
        <v>700666.66666666663</v>
      </c>
      <c r="G27" s="46" t="s">
        <v>0</v>
      </c>
      <c r="H27" s="25"/>
    </row>
    <row r="28" spans="1:8" s="145" customFormat="1" x14ac:dyDescent="0.25">
      <c r="A28" s="25"/>
      <c r="B28" s="49" t="s">
        <v>33</v>
      </c>
      <c r="C28" s="168"/>
      <c r="D28" s="169"/>
      <c r="E28" s="169"/>
      <c r="F28" s="47">
        <f>F26+F27</f>
        <v>1480224.5763333333</v>
      </c>
      <c r="G28" s="48" t="s">
        <v>0</v>
      </c>
      <c r="H28" s="25"/>
    </row>
    <row r="29" spans="1:8" s="145" customFormat="1" x14ac:dyDescent="0.25">
      <c r="A29" s="25"/>
      <c r="B29" s="25"/>
      <c r="C29" s="161"/>
      <c r="D29" s="25"/>
      <c r="E29" s="25"/>
      <c r="F29" s="25"/>
      <c r="G29" s="25"/>
      <c r="H29" s="25"/>
    </row>
    <row r="30" spans="1:8" s="145" customFormat="1" x14ac:dyDescent="0.25">
      <c r="A30" s="25"/>
      <c r="B30" s="25"/>
      <c r="C30" s="161"/>
      <c r="D30" s="25"/>
      <c r="E30" s="25"/>
      <c r="F30" s="25"/>
      <c r="G30" s="25"/>
      <c r="H30" s="25"/>
    </row>
    <row r="31" spans="1:8" s="145" customFormat="1" x14ac:dyDescent="0.25">
      <c r="A31" s="25"/>
      <c r="B31" s="25"/>
      <c r="C31" s="161"/>
      <c r="D31" s="25"/>
      <c r="E31" s="25"/>
      <c r="F31" s="170"/>
      <c r="G31" s="170"/>
      <c r="H31" s="25"/>
    </row>
    <row r="32" spans="1:8" s="145" customFormat="1" hidden="1" x14ac:dyDescent="0.25">
      <c r="C32" s="171"/>
    </row>
    <row r="33" spans="3:3" s="145" customFormat="1" hidden="1" x14ac:dyDescent="0.25">
      <c r="C33" s="171"/>
    </row>
    <row r="34" spans="3:3" s="145" customFormat="1" hidden="1" x14ac:dyDescent="0.25">
      <c r="C34" s="171"/>
    </row>
    <row r="35" spans="3:3" s="145" customFormat="1" hidden="1" x14ac:dyDescent="0.25">
      <c r="C35" s="171"/>
    </row>
    <row r="36" spans="3:3" s="145" customFormat="1" hidden="1" x14ac:dyDescent="0.25">
      <c r="C36" s="171"/>
    </row>
    <row r="37" spans="3:3" s="145" customFormat="1" hidden="1" x14ac:dyDescent="0.25">
      <c r="C37" s="171"/>
    </row>
    <row r="38" spans="3:3" s="145" customFormat="1" hidden="1" x14ac:dyDescent="0.25">
      <c r="C38" s="171"/>
    </row>
    <row r="39" spans="3:3" s="145" customFormat="1" hidden="1" x14ac:dyDescent="0.25">
      <c r="C39" s="171"/>
    </row>
    <row r="40" spans="3:3" s="145" customFormat="1" hidden="1" x14ac:dyDescent="0.25">
      <c r="C40" s="171"/>
    </row>
    <row r="41" spans="3:3" s="145" customFormat="1" hidden="1" x14ac:dyDescent="0.25">
      <c r="C41" s="171"/>
    </row>
    <row r="42" spans="3:3" s="145" customFormat="1" hidden="1" x14ac:dyDescent="0.25">
      <c r="C42" s="171"/>
    </row>
    <row r="43" spans="3:3" s="145" customFormat="1" hidden="1" x14ac:dyDescent="0.25">
      <c r="C43" s="171"/>
    </row>
    <row r="44" spans="3:3" s="145" customFormat="1" hidden="1" x14ac:dyDescent="0.25">
      <c r="C44" s="171"/>
    </row>
    <row r="45" spans="3:3" s="145" customFormat="1" hidden="1" x14ac:dyDescent="0.25">
      <c r="C45" s="171"/>
    </row>
    <row r="46" spans="3:3" s="145" customFormat="1" hidden="1" x14ac:dyDescent="0.25">
      <c r="C46" s="171"/>
    </row>
    <row r="47" spans="3:3" s="145" customFormat="1" hidden="1" x14ac:dyDescent="0.25">
      <c r="C47" s="171"/>
    </row>
    <row r="48" spans="3:3" s="145" customFormat="1" hidden="1" x14ac:dyDescent="0.25">
      <c r="C48" s="171"/>
    </row>
    <row r="49" spans="3:3" s="145" customFormat="1" hidden="1" x14ac:dyDescent="0.25">
      <c r="C49" s="171"/>
    </row>
    <row r="50" spans="3:3" s="145" customFormat="1" hidden="1" x14ac:dyDescent="0.25">
      <c r="C50" s="171"/>
    </row>
    <row r="51" spans="3:3" s="145" customFormat="1" hidden="1" x14ac:dyDescent="0.25">
      <c r="C51" s="171"/>
    </row>
    <row r="52" spans="3:3" s="145" customFormat="1" ht="12" hidden="1" customHeight="1" x14ac:dyDescent="0.25">
      <c r="C52" s="171"/>
    </row>
    <row r="53" spans="3:3" s="145" customFormat="1" hidden="1" x14ac:dyDescent="0.25">
      <c r="C53" s="171"/>
    </row>
    <row r="54" spans="3:3" s="145" customFormat="1" hidden="1" x14ac:dyDescent="0.25">
      <c r="C54" s="171"/>
    </row>
    <row r="55" spans="3:3" s="145" customFormat="1" hidden="1" x14ac:dyDescent="0.25">
      <c r="C55" s="171"/>
    </row>
    <row r="56" spans="3:3" s="145" customFormat="1" hidden="1" x14ac:dyDescent="0.25">
      <c r="C56" s="171"/>
    </row>
    <row r="57" spans="3:3" s="145" customFormat="1" hidden="1" x14ac:dyDescent="0.25">
      <c r="C57" s="171"/>
    </row>
    <row r="58" spans="3:3" s="145" customFormat="1" hidden="1" x14ac:dyDescent="0.25">
      <c r="C58" s="171"/>
    </row>
    <row r="59" spans="3:3" s="145" customFormat="1" hidden="1" x14ac:dyDescent="0.25">
      <c r="C59" s="171"/>
    </row>
    <row r="60" spans="3:3" s="145" customFormat="1" hidden="1" x14ac:dyDescent="0.25">
      <c r="C60" s="171"/>
    </row>
    <row r="61" spans="3:3" s="145" customFormat="1" hidden="1" x14ac:dyDescent="0.25">
      <c r="C61" s="171"/>
    </row>
    <row r="62" spans="3:3" s="145" customFormat="1" hidden="1" x14ac:dyDescent="0.25">
      <c r="C62" s="171"/>
    </row>
    <row r="63" spans="3:3" s="145" customFormat="1" hidden="1" x14ac:dyDescent="0.25">
      <c r="C63" s="171"/>
    </row>
    <row r="64" spans="3:3" s="145" customFormat="1" hidden="1" x14ac:dyDescent="0.25">
      <c r="C64" s="171"/>
    </row>
    <row r="65" spans="3:3" s="145" customFormat="1" hidden="1" x14ac:dyDescent="0.25">
      <c r="C65" s="171"/>
    </row>
    <row r="66" spans="3:3" s="145" customFormat="1" hidden="1" x14ac:dyDescent="0.25">
      <c r="C66" s="171"/>
    </row>
    <row r="67" spans="3:3" s="145" customFormat="1" hidden="1" x14ac:dyDescent="0.25">
      <c r="C67" s="171"/>
    </row>
    <row r="68" spans="3:3" s="145" customFormat="1" hidden="1" x14ac:dyDescent="0.25">
      <c r="C68" s="171"/>
    </row>
    <row r="69" spans="3:3" s="145" customFormat="1" hidden="1" x14ac:dyDescent="0.25">
      <c r="C69" s="171"/>
    </row>
    <row r="70" spans="3:3" s="145" customFormat="1" hidden="1" x14ac:dyDescent="0.25">
      <c r="C70" s="171"/>
    </row>
    <row r="71" spans="3:3" s="145" customFormat="1" hidden="1" x14ac:dyDescent="0.25">
      <c r="C71" s="171"/>
    </row>
    <row r="72" spans="3:3" s="145" customFormat="1" hidden="1" x14ac:dyDescent="0.25">
      <c r="C72" s="171"/>
    </row>
    <row r="73" spans="3:3" s="145" customFormat="1" hidden="1" x14ac:dyDescent="0.25">
      <c r="C73" s="171"/>
    </row>
    <row r="74" spans="3:3" s="145" customFormat="1" hidden="1" x14ac:dyDescent="0.25">
      <c r="C74" s="171"/>
    </row>
    <row r="75" spans="3:3" s="145" customFormat="1" hidden="1" x14ac:dyDescent="0.25">
      <c r="C75" s="171"/>
    </row>
    <row r="76" spans="3:3" s="145" customFormat="1" hidden="1" x14ac:dyDescent="0.25">
      <c r="C76" s="171"/>
    </row>
    <row r="77" spans="3:3" s="145" customFormat="1" hidden="1" x14ac:dyDescent="0.25">
      <c r="C77" s="171"/>
    </row>
    <row r="78" spans="3:3" s="145" customFormat="1" hidden="1" x14ac:dyDescent="0.25">
      <c r="C78" s="171"/>
    </row>
    <row r="79" spans="3:3" s="145" customFormat="1" hidden="1" x14ac:dyDescent="0.25">
      <c r="C79" s="171"/>
    </row>
    <row r="80" spans="3:3" s="145" customFormat="1" hidden="1" x14ac:dyDescent="0.25">
      <c r="C80" s="171"/>
    </row>
    <row r="81" spans="3:3" s="145" customFormat="1" hidden="1" x14ac:dyDescent="0.25">
      <c r="C81" s="171"/>
    </row>
    <row r="82" spans="3:3" s="145" customFormat="1" hidden="1" x14ac:dyDescent="0.25">
      <c r="C82" s="171"/>
    </row>
    <row r="83" spans="3:3" s="145" customFormat="1" hidden="1" x14ac:dyDescent="0.25">
      <c r="C83" s="171"/>
    </row>
    <row r="84" spans="3:3" s="145" customFormat="1" hidden="1" x14ac:dyDescent="0.25">
      <c r="C84" s="171"/>
    </row>
    <row r="85" spans="3:3" s="145" customFormat="1" hidden="1" x14ac:dyDescent="0.25">
      <c r="C85" s="171"/>
    </row>
    <row r="86" spans="3:3" s="145" customFormat="1" hidden="1" x14ac:dyDescent="0.25">
      <c r="C86" s="171"/>
    </row>
    <row r="87" spans="3:3" s="145" customFormat="1" hidden="1" x14ac:dyDescent="0.25">
      <c r="C87" s="171"/>
    </row>
    <row r="88" spans="3:3" s="145" customFormat="1" hidden="1" x14ac:dyDescent="0.25">
      <c r="C88" s="171"/>
    </row>
    <row r="89" spans="3:3" s="145" customFormat="1" hidden="1" x14ac:dyDescent="0.25">
      <c r="C89" s="171"/>
    </row>
    <row r="90" spans="3:3" s="145" customFormat="1" hidden="1" x14ac:dyDescent="0.25">
      <c r="C90" s="171"/>
    </row>
    <row r="91" spans="3:3" s="145" customFormat="1" hidden="1" x14ac:dyDescent="0.25">
      <c r="C91" s="171"/>
    </row>
    <row r="92" spans="3:3" s="145" customFormat="1" hidden="1" x14ac:dyDescent="0.25">
      <c r="C92" s="171"/>
    </row>
    <row r="93" spans="3:3" s="145" customFormat="1" hidden="1" x14ac:dyDescent="0.25">
      <c r="C93" s="171"/>
    </row>
    <row r="94" spans="3:3" s="145" customFormat="1" hidden="1" x14ac:dyDescent="0.25">
      <c r="C94" s="171"/>
    </row>
    <row r="95" spans="3:3" s="145" customFormat="1" hidden="1" x14ac:dyDescent="0.25">
      <c r="C95" s="171"/>
    </row>
    <row r="96" spans="3:3" s="145" customFormat="1" hidden="1" x14ac:dyDescent="0.25">
      <c r="C96" s="171"/>
    </row>
    <row r="97" spans="3:3" s="145" customFormat="1" hidden="1" x14ac:dyDescent="0.25">
      <c r="C97" s="171"/>
    </row>
    <row r="98" spans="3:3" s="145" customFormat="1" hidden="1" x14ac:dyDescent="0.25">
      <c r="C98" s="171"/>
    </row>
    <row r="99" spans="3:3" s="145" customFormat="1" hidden="1" x14ac:dyDescent="0.25">
      <c r="C99" s="171"/>
    </row>
    <row r="100" spans="3:3" s="145" customFormat="1" hidden="1" x14ac:dyDescent="0.25">
      <c r="C100" s="171"/>
    </row>
    <row r="101" spans="3:3" s="145" customFormat="1" hidden="1" x14ac:dyDescent="0.25">
      <c r="C101" s="171"/>
    </row>
    <row r="102" spans="3:3" s="145" customFormat="1" hidden="1" x14ac:dyDescent="0.25">
      <c r="C102" s="171"/>
    </row>
    <row r="103" spans="3:3" s="145" customFormat="1" hidden="1" x14ac:dyDescent="0.25">
      <c r="C103" s="171"/>
    </row>
    <row r="104" spans="3:3" s="145" customFormat="1" hidden="1" x14ac:dyDescent="0.25">
      <c r="C104" s="171"/>
    </row>
    <row r="105" spans="3:3" s="145" customFormat="1" hidden="1" x14ac:dyDescent="0.25">
      <c r="C105" s="171"/>
    </row>
    <row r="106" spans="3:3" s="145" customFormat="1" hidden="1" x14ac:dyDescent="0.25">
      <c r="C106" s="171"/>
    </row>
    <row r="107" spans="3:3" s="145" customFormat="1" hidden="1" x14ac:dyDescent="0.25">
      <c r="C107" s="171"/>
    </row>
    <row r="108" spans="3:3" s="145" customFormat="1" hidden="1" x14ac:dyDescent="0.25">
      <c r="C108" s="171"/>
    </row>
    <row r="109" spans="3:3" s="145" customFormat="1" hidden="1" x14ac:dyDescent="0.25">
      <c r="C109" s="171"/>
    </row>
    <row r="110" spans="3:3" s="145" customFormat="1" hidden="1" x14ac:dyDescent="0.25">
      <c r="C110" s="171"/>
    </row>
    <row r="111" spans="3:3" s="145" customFormat="1" hidden="1" x14ac:dyDescent="0.25">
      <c r="C111" s="171"/>
    </row>
    <row r="112" spans="3:3" s="145" customFormat="1" hidden="1" x14ac:dyDescent="0.25">
      <c r="C112" s="171"/>
    </row>
    <row r="113" spans="3:3" s="145" customFormat="1" hidden="1" x14ac:dyDescent="0.25">
      <c r="C113" s="171"/>
    </row>
    <row r="114" spans="3:3" s="145" customFormat="1" hidden="1" x14ac:dyDescent="0.25">
      <c r="C114" s="171"/>
    </row>
    <row r="115" spans="3:3" s="145" customFormat="1" hidden="1" x14ac:dyDescent="0.25">
      <c r="C115" s="171"/>
    </row>
    <row r="116" spans="3:3" s="145" customFormat="1" hidden="1" x14ac:dyDescent="0.25">
      <c r="C116" s="171"/>
    </row>
    <row r="117" spans="3:3" s="145" customFormat="1" hidden="1" x14ac:dyDescent="0.25">
      <c r="C117" s="171"/>
    </row>
    <row r="118" spans="3:3" s="145" customFormat="1" hidden="1" x14ac:dyDescent="0.25">
      <c r="C118" s="171"/>
    </row>
    <row r="119" spans="3:3" s="145" customFormat="1" hidden="1" x14ac:dyDescent="0.25">
      <c r="C119" s="171"/>
    </row>
    <row r="120" spans="3:3" s="145" customFormat="1" hidden="1" x14ac:dyDescent="0.25">
      <c r="C120" s="171"/>
    </row>
    <row r="121" spans="3:3" s="145" customFormat="1" hidden="1" x14ac:dyDescent="0.25">
      <c r="C121" s="171"/>
    </row>
    <row r="122" spans="3:3" s="145" customFormat="1" hidden="1" x14ac:dyDescent="0.25">
      <c r="C122" s="171"/>
    </row>
    <row r="123" spans="3:3" s="145" customFormat="1" hidden="1" x14ac:dyDescent="0.25">
      <c r="C123" s="171"/>
    </row>
    <row r="124" spans="3:3" s="145" customFormat="1" hidden="1" x14ac:dyDescent="0.25">
      <c r="C124" s="171"/>
    </row>
    <row r="125" spans="3:3" s="145" customFormat="1" hidden="1" x14ac:dyDescent="0.25">
      <c r="C125" s="171"/>
    </row>
    <row r="126" spans="3:3" s="145" customFormat="1" hidden="1" x14ac:dyDescent="0.25">
      <c r="C126" s="171"/>
    </row>
    <row r="127" spans="3:3" s="145" customFormat="1" hidden="1" x14ac:dyDescent="0.25">
      <c r="C127" s="171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42578125" style="174" customWidth="1"/>
    <col min="3" max="3" width="20.28515625" style="174" customWidth="1"/>
    <col min="4" max="4" width="4" style="180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AquaDjurs AS</v>
      </c>
      <c r="B1" s="55"/>
      <c r="C1" s="55"/>
      <c r="D1" s="173"/>
      <c r="E1" s="55"/>
    </row>
    <row r="2" spans="1:5" x14ac:dyDescent="0.25">
      <c r="A2" s="216" t="str">
        <f>'1. Forside'!A2</f>
        <v>S003</v>
      </c>
      <c r="B2" s="55"/>
      <c r="C2" s="55"/>
      <c r="D2" s="173"/>
      <c r="E2" s="55"/>
    </row>
    <row r="3" spans="1:5" x14ac:dyDescent="0.25">
      <c r="A3" s="55"/>
      <c r="B3" s="55"/>
      <c r="C3" s="55"/>
      <c r="D3" s="173"/>
      <c r="E3" s="55"/>
    </row>
    <row r="4" spans="1:5" ht="20.25" x14ac:dyDescent="0.25">
      <c r="A4" s="55"/>
      <c r="B4" s="265" t="s">
        <v>118</v>
      </c>
      <c r="C4" s="265"/>
      <c r="D4" s="265"/>
      <c r="E4" s="55"/>
    </row>
    <row r="5" spans="1:5" x14ac:dyDescent="0.25">
      <c r="A5" s="55"/>
      <c r="B5" s="55"/>
      <c r="C5" s="55"/>
      <c r="D5" s="173"/>
      <c r="E5" s="55"/>
    </row>
    <row r="6" spans="1:5" ht="26.25" customHeight="1" x14ac:dyDescent="0.25">
      <c r="A6" s="55"/>
      <c r="B6" s="51" t="s">
        <v>139</v>
      </c>
      <c r="C6" s="175"/>
      <c r="D6" s="176"/>
      <c r="E6" s="55"/>
    </row>
    <row r="7" spans="1:5" x14ac:dyDescent="0.25">
      <c r="A7" s="55"/>
      <c r="B7" s="201" t="s">
        <v>13</v>
      </c>
      <c r="C7" s="50">
        <v>16500</v>
      </c>
      <c r="D7" s="177" t="s">
        <v>0</v>
      </c>
      <c r="E7" s="55"/>
    </row>
    <row r="8" spans="1:5" x14ac:dyDescent="0.25">
      <c r="A8" s="55"/>
      <c r="B8" s="201" t="s">
        <v>219</v>
      </c>
      <c r="C8" s="50">
        <v>97000</v>
      </c>
      <c r="D8" s="177" t="s">
        <v>0</v>
      </c>
      <c r="E8" s="55"/>
    </row>
    <row r="9" spans="1:5" x14ac:dyDescent="0.25">
      <c r="A9" s="55"/>
      <c r="B9" s="201" t="s">
        <v>220</v>
      </c>
      <c r="C9" s="50">
        <v>1489000</v>
      </c>
      <c r="D9" s="177" t="s">
        <v>0</v>
      </c>
      <c r="E9" s="55"/>
    </row>
    <row r="10" spans="1:5" x14ac:dyDescent="0.25">
      <c r="A10" s="55"/>
      <c r="B10" s="201" t="s">
        <v>221</v>
      </c>
      <c r="C10" s="50">
        <v>2752000</v>
      </c>
      <c r="D10" s="177" t="s">
        <v>0</v>
      </c>
      <c r="E10" s="55"/>
    </row>
    <row r="11" spans="1:5" x14ac:dyDescent="0.25">
      <c r="A11" s="55"/>
      <c r="B11" s="53" t="s">
        <v>32</v>
      </c>
      <c r="C11" s="54">
        <f>SUM(C7:C10)</f>
        <v>4354500</v>
      </c>
      <c r="D11" s="53" t="s">
        <v>0</v>
      </c>
      <c r="E11" s="55"/>
    </row>
    <row r="12" spans="1:5" x14ac:dyDescent="0.25">
      <c r="A12" s="55"/>
      <c r="B12" s="55"/>
      <c r="C12" s="55"/>
      <c r="D12" s="173"/>
      <c r="E12" s="55"/>
    </row>
    <row r="13" spans="1:5" x14ac:dyDescent="0.25">
      <c r="A13" s="55"/>
      <c r="B13" s="55"/>
      <c r="C13" s="55"/>
      <c r="D13" s="173"/>
      <c r="E13" s="55"/>
    </row>
    <row r="14" spans="1:5" ht="38.25" customHeight="1" x14ac:dyDescent="0.25">
      <c r="A14" s="55"/>
      <c r="B14" s="266" t="s">
        <v>140</v>
      </c>
      <c r="C14" s="267"/>
      <c r="D14" s="268"/>
      <c r="E14" s="55"/>
    </row>
    <row r="15" spans="1:5" x14ac:dyDescent="0.25">
      <c r="A15" s="55"/>
      <c r="B15" s="52" t="s">
        <v>67</v>
      </c>
      <c r="C15" s="50">
        <v>114000</v>
      </c>
      <c r="D15" s="177" t="s">
        <v>0</v>
      </c>
      <c r="E15" s="55"/>
    </row>
    <row r="16" spans="1:5" x14ac:dyDescent="0.25">
      <c r="A16" s="55"/>
      <c r="B16" s="52" t="s">
        <v>14</v>
      </c>
      <c r="C16" s="50">
        <v>11600</v>
      </c>
      <c r="D16" s="177" t="s">
        <v>0</v>
      </c>
      <c r="E16" s="55"/>
    </row>
    <row r="17" spans="1:5" x14ac:dyDescent="0.25">
      <c r="A17" s="55"/>
      <c r="B17" s="53" t="s">
        <v>32</v>
      </c>
      <c r="C17" s="54">
        <f>SUM(C15:C16)</f>
        <v>125600</v>
      </c>
      <c r="D17" s="53" t="s">
        <v>0</v>
      </c>
      <c r="E17" s="55"/>
    </row>
    <row r="18" spans="1:5" x14ac:dyDescent="0.25">
      <c r="A18" s="55"/>
      <c r="B18" s="55"/>
      <c r="C18" s="178"/>
      <c r="D18" s="179"/>
      <c r="E18" s="55"/>
    </row>
    <row r="19" spans="1:5" x14ac:dyDescent="0.25">
      <c r="A19" s="55"/>
      <c r="B19" s="55"/>
      <c r="C19" s="178"/>
      <c r="D19" s="179"/>
      <c r="E19" s="55"/>
    </row>
    <row r="20" spans="1:5" ht="42" customHeight="1" x14ac:dyDescent="0.25">
      <c r="A20" s="55"/>
      <c r="B20" s="269" t="s">
        <v>141</v>
      </c>
      <c r="C20" s="270"/>
      <c r="D20" s="271"/>
      <c r="E20" s="55"/>
    </row>
    <row r="21" spans="1:5" x14ac:dyDescent="0.25">
      <c r="A21" s="55"/>
      <c r="B21" s="104" t="s">
        <v>142</v>
      </c>
      <c r="C21" s="18">
        <v>4449077.99</v>
      </c>
      <c r="D21" s="56" t="s">
        <v>0</v>
      </c>
      <c r="E21" s="55"/>
    </row>
    <row r="22" spans="1:5" x14ac:dyDescent="0.25">
      <c r="A22" s="55"/>
      <c r="B22" s="104" t="s">
        <v>143</v>
      </c>
      <c r="C22" s="39">
        <v>3751550</v>
      </c>
      <c r="D22" s="56" t="s">
        <v>0</v>
      </c>
      <c r="E22" s="55"/>
    </row>
    <row r="23" spans="1:5" x14ac:dyDescent="0.25">
      <c r="A23" s="55"/>
      <c r="B23" s="27" t="s">
        <v>144</v>
      </c>
      <c r="C23" s="54">
        <f>C21-C22</f>
        <v>697527.99000000022</v>
      </c>
      <c r="D23" s="27" t="s">
        <v>0</v>
      </c>
      <c r="E23" s="55"/>
    </row>
    <row r="24" spans="1:5" x14ac:dyDescent="0.25">
      <c r="A24" s="55"/>
      <c r="B24" s="55"/>
      <c r="C24" s="55"/>
      <c r="D24" s="173"/>
      <c r="E24" s="55"/>
    </row>
    <row r="25" spans="1:5" x14ac:dyDescent="0.25">
      <c r="A25" s="55"/>
      <c r="B25" s="55"/>
      <c r="C25" s="55"/>
      <c r="D25" s="173"/>
      <c r="E25" s="55"/>
    </row>
    <row r="26" spans="1:5" x14ac:dyDescent="0.25">
      <c r="A26" s="55"/>
      <c r="B26" s="55"/>
      <c r="C26" s="55"/>
      <c r="D26" s="173"/>
      <c r="E26" s="55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1"/>
      <c r="B30" s="181"/>
      <c r="C30" s="181"/>
      <c r="D30" s="182"/>
      <c r="E30" s="181"/>
    </row>
    <row r="31" spans="1:5" hidden="1" x14ac:dyDescent="0.25">
      <c r="A31" s="181"/>
      <c r="B31" s="181"/>
      <c r="C31" s="181"/>
      <c r="D31" s="182"/>
      <c r="E31" s="181"/>
    </row>
    <row r="32" spans="1:5" hidden="1" x14ac:dyDescent="0.25">
      <c r="A32" s="181"/>
      <c r="B32" s="181"/>
      <c r="C32" s="181"/>
      <c r="D32" s="182"/>
      <c r="E32" s="181"/>
    </row>
    <row r="33" spans="1:5" hidden="1" x14ac:dyDescent="0.25">
      <c r="A33" s="181"/>
      <c r="B33" s="181"/>
      <c r="C33" s="181"/>
      <c r="D33" s="182"/>
      <c r="E33" s="181"/>
    </row>
    <row r="34" spans="1:5" hidden="1" x14ac:dyDescent="0.25">
      <c r="A34" s="181"/>
      <c r="B34" s="181"/>
      <c r="C34" s="181"/>
      <c r="D34" s="182"/>
      <c r="E34" s="181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3"/>
      <c r="B45" s="213"/>
      <c r="C45" s="213"/>
      <c r="D45" s="214"/>
      <c r="E45" s="213"/>
    </row>
    <row r="46" spans="1:5" x14ac:dyDescent="0.25">
      <c r="A46" s="213"/>
      <c r="B46" s="213"/>
      <c r="C46" s="213"/>
      <c r="D46" s="214"/>
      <c r="E46" s="213"/>
    </row>
    <row r="47" spans="1:5" x14ac:dyDescent="0.25">
      <c r="A47" s="213"/>
      <c r="B47" s="213"/>
      <c r="C47" s="213"/>
      <c r="D47" s="214"/>
      <c r="E47" s="213"/>
    </row>
    <row r="48" spans="1:5" x14ac:dyDescent="0.25">
      <c r="A48" s="213"/>
      <c r="B48" s="213"/>
      <c r="C48" s="213"/>
      <c r="D48" s="214"/>
      <c r="E48" s="213"/>
    </row>
    <row r="49" spans="1:5" x14ac:dyDescent="0.25">
      <c r="A49" s="213"/>
      <c r="B49" s="213"/>
      <c r="C49" s="213"/>
      <c r="D49" s="214"/>
      <c r="E49" s="213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2015-10-07T10:26:09Z</cp:lastPrinted>
  <dcterms:created xsi:type="dcterms:W3CDTF">2014-01-17T08:54:17Z</dcterms:created>
  <dcterms:modified xsi:type="dcterms:W3CDTF">2015-10-08T09:15:57Z</dcterms:modified>
</cp:coreProperties>
</file>