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8" i="2"/>
  <c r="E31" i="19" l="1"/>
  <c r="C36" i="19" l="1"/>
  <c r="E36" i="19" s="1"/>
  <c r="F30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4" i="16"/>
  <c r="C8" i="8" s="1"/>
  <c r="E29" i="19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C26" i="8" s="1"/>
  <c r="F8" i="7" l="1"/>
  <c r="F29" i="7" s="1"/>
  <c r="F41" i="2" l="1"/>
  <c r="C9" i="10" s="1"/>
  <c r="C15" i="11" l="1"/>
  <c r="C29" i="8" s="1"/>
  <c r="C15" i="13"/>
  <c r="C27" i="8" s="1"/>
  <c r="C14" i="4"/>
  <c r="C25" i="8" s="1"/>
  <c r="C24" i="3"/>
  <c r="C23" i="8" s="1"/>
  <c r="F31" i="7"/>
  <c r="C18" i="8" s="1"/>
  <c r="C18" i="3"/>
  <c r="C22" i="8" s="1"/>
  <c r="C12" i="3"/>
  <c r="C21" i="8" s="1"/>
  <c r="C8" i="4"/>
  <c r="C24" i="8" s="1"/>
  <c r="C10" i="10"/>
  <c r="C17" i="8" s="1"/>
  <c r="F43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<sst xmlns="http://schemas.openxmlformats.org/spreadsheetml/2006/main" count="531" uniqueCount="233">
  <si>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</si>
  <si>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</si>
  <si>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</si>
  <si>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</si>
  <si>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</si>
  <si>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</si>
  <si>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</si>
  <si>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</si>
  <si>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</si>
  <si>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</si>
  <si>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</si>
  <si>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</si>
  <si>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</si>
  <si>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</si>
  <si>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</si>
  <si>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</si>
  <si>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</si>
  <si>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</si>
  <si>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</si>
  <si>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</si>
  <si>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</si>
  <si>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</si>
  <si>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</si>
  <si>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</si>
  <si>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</si>
  <si>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</si>
  <si>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</si>
  <si>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</si>
  <si>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</si>
  <si>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</si>
  <si>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</si>
  <si>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</si>
  <si>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</si>
  <si>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</si>
  <si>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</si>
  <si>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</si>
  <si>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</si>
  <si>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</si>
  <si>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</si>
  <si>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</si>
  <si>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</si>
  <si>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</si>
  <si>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</si>
  <si>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</si>
  <si>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</si>
  <si>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</si>
  <si>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</si>
  <si>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</si>
  <si>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</si>
  <si>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</si>
  <si>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</si>
  <si>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</si>
  <si>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</si>
  <si>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</si>
  <si>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</si>
  <si>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</si>
  <si>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</si>
  <si>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</si>
  <si>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</si>
  <si>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</si>
  <si>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</si>
  <si>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</si>
  <si>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</si>
  <si>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</si>
  <si>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</si>
  <si>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</si>
  <si>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</si>
  <si>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</si>
  <si>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</si>
  <si>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</si>
  <si>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</si>
  <si>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</si>
  <si>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</si>
  <si>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</si>
  <si>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</si>
  <si>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</si>
  <si>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</si>
  <si>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</si>
  <si>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</si>
  <si>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</si>
  <si>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</si>
  <si>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</si>
  <si>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</si>
  <si>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</si>
  <si>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</si>
  <si>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</si>
  <si>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</si>
  <si>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</si>
  <si>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</si>
  <si>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</si>
  <si>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</si>
  <si>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</si>
  <si>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</si>
  <si>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</si>
  <si>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</si>
  <si>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</si>
  <si>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</si>
  <si>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</si>
  <si>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</si>
  <si>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</si>
  <si>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</si>
  <si>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</si>
  <si>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</si>
  <si>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</si>
  <si>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</si>
  <si>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</si>
  <si>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</si>
  <si>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</si>
  <si>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</si>
  <si>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</si>
  <si>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</si>
  <si>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</si>
  <si>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</si>
  <si>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</si>
  <si>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</si>
  <si>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</si>
  <si>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</si>
  <si>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</si>
  <si>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</si>
  <si>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</si>
  <si>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</si>
  <si>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</si>
  <si>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</si>
  <si>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</si>
  <si>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</si>
  <si>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</si>
  <si>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</si>
  <si>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</si>
  <si>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</si>
  <si>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</si>
  <si>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</si>
  <si>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</si>
  <si>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</si>
  <si>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</si>
  <si>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</si>
  <si>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</si>
  <si>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</si>
  <si>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</si>
  <si>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</si>
  <si>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</si>
  <si>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</si>
  <si>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</si>
  <si>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</si>
  <si>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</si>
  <si>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</si>
  <si>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</si>
  <si>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</si>
  <si>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</si>
  <si>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</si>
  <si>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</si>
  <si>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</si>
  <si>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</si>
  <si>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</si>
  <si>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</si>
  <si>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</si>
  <si>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</si>
  <si>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</si>
  <si>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</si>
  <si>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</si>
  <si>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</si>
  <si>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</si>
  <si>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</si>
  <si>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</si>
  <si>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</si>
  <si>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</si>
  <si>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</si>
  <si>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</si>
  <si>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</si>
  <si>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</si>
  <si>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</si>
  <si>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</si>
  <si>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</si>
  <si>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</si>
  <si>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</si>
  <si>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</si>
  <si>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</si>
  <si>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</si>
  <si>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</si>
  <si>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</si>
  <si>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</si>
  <si>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</si>
  <si>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</si>
  <si>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</si>
  <si>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</si>
  <si>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</si>
  <si>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</si>
  <si>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</si>
  <si>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</si>
  <si>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Arbejdsplads</t>
  </si>
  <si>
    <t>2014</t>
  </si>
  <si>
    <t>5</t>
  </si>
  <si>
    <t>Brønde</t>
  </si>
  <si>
    <t>75</t>
  </si>
  <si>
    <t>Forklaring, Mek/EL</t>
  </si>
  <si>
    <t>20</t>
  </si>
  <si>
    <t>Forsinkelsesbassiner, lukkede med automatisk rensning og SRO Miljøklasse A (500-1.000 m3) - Mek/EL</t>
  </si>
  <si>
    <t>Indløb med riste, Mek/EL</t>
  </si>
  <si>
    <t>Indløb med riste, SRO</t>
  </si>
  <si>
    <t>10</t>
  </si>
  <si>
    <t xml:space="preserve">Ledningsnet ≤ Ø 200 mm </t>
  </si>
  <si>
    <t>Pumpestationer i brønde (&lt; 6,25 m2), Konstruktioner</t>
  </si>
  <si>
    <t>50</t>
  </si>
  <si>
    <t>Pumpestationer i brønde (&lt; 6,25 m2), Mek/EL</t>
  </si>
  <si>
    <t>Pumpestationer i brønde (&lt; 6,25 m2), SRO</t>
  </si>
  <si>
    <t>Pumpestationer m. overbygning (&lt; 20 m2), Konstruktioner</t>
  </si>
  <si>
    <t>Pumpestationer m. overbygning (&lt; 20 m2), Mek/EL</t>
  </si>
  <si>
    <t>Pumpestationer m. overbygning (&lt; 20 m2), SRO</t>
  </si>
  <si>
    <t>Sand- og fedtfang, Mek/EL</t>
  </si>
  <si>
    <t>Slutafvanding, slam - højteknologisk (centrifuger), Mek/El</t>
  </si>
  <si>
    <t>Slutafvanding, slam - højteknologisk (centrifuger), SRO</t>
  </si>
  <si>
    <t>Strømpeforing ≤ Ø 200 mm</t>
  </si>
  <si>
    <t>Strømpeforing Ø 200 mm &lt; Ledningsnet ≤ Ø 500 mm</t>
  </si>
  <si>
    <t>Strømpeforing Ø 500 mm &lt; Ledningsnet ≤ Ø 800 mm</t>
  </si>
  <si>
    <t>Strømpeforing Ø 800 mm &lt; Ledningsnet ≤ Ø 1000 mm</t>
  </si>
  <si>
    <t>Tryksatte minipumpestationer (husstandssystemer)</t>
  </si>
  <si>
    <t>30</t>
  </si>
  <si>
    <t>Ø 1000 mm &lt; Ledningsnet ≤ Ø 1200 mm</t>
  </si>
  <si>
    <t xml:space="preserve">Ø 200 mm &lt; Ledningsnet ≤ Ø 500 mm </t>
  </si>
  <si>
    <t>Ø 500 mm &lt; Ledningsnet ≤ Ø 800 mm</t>
  </si>
  <si>
    <t>Ø 800 mm &lt; Ledningsnet ≤ Ø 1000 mm</t>
  </si>
  <si>
    <t>Køretøjer, små lastvogne (&lt; 3.500 kg.)</t>
  </si>
  <si>
    <t>Maskintrailer</t>
  </si>
  <si>
    <t>Container</t>
  </si>
  <si>
    <t>Køretøjer, entreprenørmaskiner</t>
  </si>
  <si>
    <t>Reoler</t>
  </si>
  <si>
    <t>Indløb med riste, Konstruktioner</t>
  </si>
  <si>
    <t>Ejendomsskatter</t>
  </si>
  <si>
    <t>Selskabsskatter</t>
  </si>
  <si>
    <t>Spildevandsafgift</t>
  </si>
  <si>
    <t>Køb af ydelser og produkter, der er omfattet af prisloftreguleringen, hos et andet selskab</t>
  </si>
  <si>
    <t>Arwos Spildevand AS</t>
  </si>
  <si>
    <t>S004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</si>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</sst>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230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231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Arwos Spildevand AS</v>
      </c>
      <c r="B1" s="56"/>
      <c r="C1" s="56"/>
      <c r="D1" s="56"/>
      <c r="E1" s="56"/>
    </row>
    <row r="2" spans="1:5" x14ac:dyDescent="0.25">
      <c r="A2" s="222" t="str">
        <f>'1. Forside'!A2</f>
        <v>S004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Arwos Spildevand AS</v>
      </c>
      <c r="B1" s="26"/>
      <c r="C1" s="26"/>
      <c r="D1" s="26"/>
      <c r="E1" s="26"/>
    </row>
    <row r="2" spans="1:5" x14ac:dyDescent="0.25">
      <c r="A2" s="223" t="str">
        <f>'1. Forside'!A2</f>
        <v>S004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Arwos Spildevand AS</v>
      </c>
      <c r="B1" s="26"/>
      <c r="C1" s="26"/>
      <c r="D1" s="26"/>
      <c r="E1" s="26"/>
    </row>
    <row r="2" spans="1:5" x14ac:dyDescent="0.25">
      <c r="A2" s="223" t="str">
        <f>'1. Forside'!A2</f>
        <v>S004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2400000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2400000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2588817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1239000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1349817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Arwos Spildevand AS</v>
      </c>
      <c r="B1" s="26"/>
      <c r="C1" s="26"/>
      <c r="D1" s="26"/>
      <c r="E1" s="26"/>
    </row>
    <row r="2" spans="1:5" x14ac:dyDescent="0.25">
      <c r="A2" s="223" t="str">
        <f>'1. Forside'!A2</f>
        <v>S004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2149073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2149073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Arwos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S004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138445870.51931101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74126440.423239008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2267831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198222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2665278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79257771.423239008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3942496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3942496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-6099867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-48734626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-3586941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-58421434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24778833.423239008</v>
      </c>
      <c r="D27" s="79" t="s">
        <v>0</v>
      </c>
      <c r="E27" s="10">
        <f>IF(C27&lt;0,0,-C27)</f>
        <v>-24778833.423239008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15379592</v>
      </c>
      <c r="D29" s="79" t="s">
        <v>0</v>
      </c>
      <c r="E29" s="10">
        <f>-C29</f>
        <v>-15379592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103069780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103069780</v>
      </c>
      <c r="D36" s="79" t="s">
        <v>0</v>
      </c>
      <c r="E36" s="10">
        <f>-C36</f>
        <v>-103069780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-4782334.9039279968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Arwos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S004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6461258</v>
      </c>
      <c r="D7" s="224" t="s">
        <v>0</v>
      </c>
      <c r="E7" s="225">
        <v>13953760.814582385</v>
      </c>
      <c r="F7" s="224" t="s">
        <v>0</v>
      </c>
      <c r="G7" s="225">
        <v>15379592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14400355.750857361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6014663</v>
      </c>
      <c r="F9" s="224" t="s">
        <v>0</v>
      </c>
      <c r="G9" s="226">
        <v>15379592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6461258</v>
      </c>
      <c r="D11" s="228" t="s">
        <v>0</v>
      </c>
      <c r="E11" s="55">
        <f>C11+E7-E8-E9</f>
        <v>6.3725024461746216E-2</v>
      </c>
      <c r="F11" s="228" t="s">
        <v>0</v>
      </c>
      <c r="G11" s="55">
        <f>E11+G7-G8-G9</f>
        <v>6.3725024461746216E-2</v>
      </c>
      <c r="H11" s="228" t="s">
        <v>0</v>
      </c>
      <c r="I11" s="55">
        <f>G11+I7-I8-I9</f>
        <v>6.3725024461746216E-2</v>
      </c>
      <c r="J11" s="228" t="s">
        <v>0</v>
      </c>
      <c r="K11" s="55">
        <f>K7-K8-K9+K10+I11</f>
        <v>6.3725024461746216E-2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Arwos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S004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46259744.190126143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-175787.02792247935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-2312987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43770970.162203662</v>
      </c>
      <c r="D13" s="79" t="s">
        <v>0</v>
      </c>
      <c r="E13" s="6">
        <f>C13</f>
        <v>43770970.162203662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73453978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232</v>
      </c>
      <c r="C16" s="14">
        <f>'6. Gennemførte investeringer'!F43</f>
        <v>6512623.0406333329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267279.67460000003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investeringer'!F31</f>
        <v>2548364.2000000002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82782244.915233344</v>
      </c>
      <c r="D19" s="79" t="s">
        <v>0</v>
      </c>
      <c r="E19" s="8">
        <f>C19</f>
        <v>82782244.915233344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10258000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223500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924553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2400000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1349817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15155870</v>
      </c>
      <c r="D30" s="79" t="s">
        <v>0</v>
      </c>
      <c r="E30" s="6">
        <f>C30</f>
        <v>15155870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-4782334.9039279968</v>
      </c>
      <c r="D34" s="79" t="s">
        <v>0</v>
      </c>
      <c r="E34" s="12">
        <f>C34</f>
        <v>-4782334.9039279968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136926750.173509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2629759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52.068174373966968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Arwos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S004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46259744.190126143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46259744.190126143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46259744.190126143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-175787.02792247935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Arwos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25058903.427791331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46083957.162203662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46259744.190126143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14752232.422231227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2312987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Arwos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3075755881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73453978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73453978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Arwos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S004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189</v>
      </c>
      <c r="D8" s="31" t="s">
        <v>190</v>
      </c>
      <c r="E8" s="32">
        <v>284316.25</v>
      </c>
      <c r="F8" s="34">
        <f t="shared" ref="F8" si="0">E8/D8</f>
        <v>56863.25</v>
      </c>
      <c r="G8" s="35" t="s">
        <v>0</v>
      </c>
      <c r="H8" s="26"/>
    </row>
    <row r="9" spans="1:8" s="150" customFormat="1" x14ac:dyDescent="0.25">
      <c r="A9" s="26"/>
      <c r="B9" s="29" t="s">
        <v>188</v>
      </c>
      <c r="C9" s="30" t="s">
        <v>189</v>
      </c>
      <c r="D9" s="31" t="s">
        <v>190</v>
      </c>
      <c r="E9" s="32">
        <v>1233767.6100000001</v>
      </c>
      <c r="F9" s="34">
        <f t="shared" ref="F9:F40" si="1">E9/D9</f>
        <v>246753.52200000003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 t="s">
        <v>189</v>
      </c>
      <c r="D10" s="31" t="s">
        <v>192</v>
      </c>
      <c r="E10" s="32">
        <v>8536104.1199999992</v>
      </c>
      <c r="F10" s="34">
        <f t="shared" si="1"/>
        <v>113814.72159999999</v>
      </c>
      <c r="G10" s="35" t="s">
        <v>0</v>
      </c>
      <c r="H10" s="26"/>
    </row>
    <row r="11" spans="1:8" s="150" customFormat="1" x14ac:dyDescent="0.25">
      <c r="A11" s="26"/>
      <c r="B11" s="29" t="s">
        <v>193</v>
      </c>
      <c r="C11" s="30" t="s">
        <v>189</v>
      </c>
      <c r="D11" s="31" t="s">
        <v>194</v>
      </c>
      <c r="E11" s="32">
        <v>224266.01</v>
      </c>
      <c r="F11" s="34">
        <f t="shared" si="1"/>
        <v>11213.300500000001</v>
      </c>
      <c r="G11" s="35" t="s">
        <v>0</v>
      </c>
      <c r="H11" s="26"/>
    </row>
    <row r="12" spans="1:8" s="150" customFormat="1" ht="26.25" x14ac:dyDescent="0.25">
      <c r="A12" s="26"/>
      <c r="B12" s="29" t="s">
        <v>195</v>
      </c>
      <c r="C12" s="30" t="s">
        <v>189</v>
      </c>
      <c r="D12" s="31" t="s">
        <v>194</v>
      </c>
      <c r="E12" s="32">
        <v>484687.77</v>
      </c>
      <c r="F12" s="34">
        <f t="shared" si="1"/>
        <v>24234.388500000001</v>
      </c>
      <c r="G12" s="35" t="s">
        <v>0</v>
      </c>
      <c r="H12" s="26"/>
    </row>
    <row r="13" spans="1:8" s="150" customFormat="1" x14ac:dyDescent="0.25">
      <c r="A13" s="26"/>
      <c r="B13" s="29" t="s">
        <v>196</v>
      </c>
      <c r="C13" s="30" t="s">
        <v>189</v>
      </c>
      <c r="D13" s="31" t="s">
        <v>194</v>
      </c>
      <c r="E13" s="32">
        <v>1714378.83</v>
      </c>
      <c r="F13" s="34">
        <f t="shared" si="1"/>
        <v>85718.941500000001</v>
      </c>
      <c r="G13" s="35" t="s">
        <v>0</v>
      </c>
      <c r="H13" s="26"/>
    </row>
    <row r="14" spans="1:8" s="150" customFormat="1" x14ac:dyDescent="0.25">
      <c r="A14" s="26"/>
      <c r="B14" s="29" t="s">
        <v>197</v>
      </c>
      <c r="C14" s="30" t="s">
        <v>189</v>
      </c>
      <c r="D14" s="31" t="s">
        <v>198</v>
      </c>
      <c r="E14" s="32">
        <v>25000</v>
      </c>
      <c r="F14" s="34">
        <f t="shared" si="1"/>
        <v>2500</v>
      </c>
      <c r="G14" s="35" t="s">
        <v>0</v>
      </c>
      <c r="H14" s="26"/>
    </row>
    <row r="15" spans="1:8" s="150" customFormat="1" x14ac:dyDescent="0.25">
      <c r="A15" s="26"/>
      <c r="B15" s="29" t="s">
        <v>199</v>
      </c>
      <c r="C15" s="30" t="s">
        <v>189</v>
      </c>
      <c r="D15" s="31" t="s">
        <v>192</v>
      </c>
      <c r="E15" s="32">
        <v>10889095</v>
      </c>
      <c r="F15" s="34">
        <f t="shared" si="1"/>
        <v>145187.93333333332</v>
      </c>
      <c r="G15" s="35" t="s">
        <v>0</v>
      </c>
      <c r="H15" s="26"/>
    </row>
    <row r="16" spans="1:8" s="150" customFormat="1" x14ac:dyDescent="0.25">
      <c r="A16" s="26"/>
      <c r="B16" s="29" t="s">
        <v>200</v>
      </c>
      <c r="C16" s="30" t="s">
        <v>189</v>
      </c>
      <c r="D16" s="31" t="s">
        <v>201</v>
      </c>
      <c r="E16" s="32">
        <v>420000</v>
      </c>
      <c r="F16" s="34">
        <f t="shared" si="1"/>
        <v>8400</v>
      </c>
      <c r="G16" s="35" t="s">
        <v>0</v>
      </c>
      <c r="H16" s="26"/>
    </row>
    <row r="17" spans="1:8" s="150" customFormat="1" x14ac:dyDescent="0.25">
      <c r="A17" s="26"/>
      <c r="B17" s="29" t="s">
        <v>202</v>
      </c>
      <c r="C17" s="30" t="s">
        <v>189</v>
      </c>
      <c r="D17" s="31" t="s">
        <v>194</v>
      </c>
      <c r="E17" s="32">
        <v>1655355.76</v>
      </c>
      <c r="F17" s="34">
        <f t="shared" si="1"/>
        <v>82767.788</v>
      </c>
      <c r="G17" s="35" t="s">
        <v>0</v>
      </c>
      <c r="H17" s="26"/>
    </row>
    <row r="18" spans="1:8" s="150" customFormat="1" x14ac:dyDescent="0.25">
      <c r="A18" s="26"/>
      <c r="B18" s="29" t="s">
        <v>203</v>
      </c>
      <c r="C18" s="30" t="s">
        <v>189</v>
      </c>
      <c r="D18" s="31" t="s">
        <v>198</v>
      </c>
      <c r="E18" s="32">
        <v>94481.98</v>
      </c>
      <c r="F18" s="34">
        <f t="shared" si="1"/>
        <v>9448.1980000000003</v>
      </c>
      <c r="G18" s="35" t="s">
        <v>0</v>
      </c>
      <c r="H18" s="26"/>
    </row>
    <row r="19" spans="1:8" s="150" customFormat="1" x14ac:dyDescent="0.25">
      <c r="A19" s="26"/>
      <c r="B19" s="29" t="s">
        <v>204</v>
      </c>
      <c r="C19" s="30" t="s">
        <v>189</v>
      </c>
      <c r="D19" s="31" t="s">
        <v>201</v>
      </c>
      <c r="E19" s="32">
        <v>900000</v>
      </c>
      <c r="F19" s="34">
        <f t="shared" si="1"/>
        <v>18000</v>
      </c>
      <c r="G19" s="35" t="s">
        <v>0</v>
      </c>
      <c r="H19" s="26"/>
    </row>
    <row r="20" spans="1:8" s="150" customFormat="1" x14ac:dyDescent="0.25">
      <c r="A20" s="26"/>
      <c r="B20" s="29" t="s">
        <v>205</v>
      </c>
      <c r="C20" s="30" t="s">
        <v>189</v>
      </c>
      <c r="D20" s="31" t="s">
        <v>194</v>
      </c>
      <c r="E20" s="32">
        <v>510000</v>
      </c>
      <c r="F20" s="34">
        <f t="shared" si="1"/>
        <v>25500</v>
      </c>
      <c r="G20" s="35" t="s">
        <v>0</v>
      </c>
      <c r="H20" s="26"/>
    </row>
    <row r="21" spans="1:8" s="150" customFormat="1" x14ac:dyDescent="0.25">
      <c r="A21" s="26"/>
      <c r="B21" s="29" t="s">
        <v>206</v>
      </c>
      <c r="C21" s="30" t="s">
        <v>189</v>
      </c>
      <c r="D21" s="31" t="s">
        <v>198</v>
      </c>
      <c r="E21" s="32">
        <v>50000</v>
      </c>
      <c r="F21" s="34">
        <f t="shared" si="1"/>
        <v>5000</v>
      </c>
      <c r="G21" s="35" t="s">
        <v>0</v>
      </c>
      <c r="H21" s="26"/>
    </row>
    <row r="22" spans="1:8" s="150" customFormat="1" x14ac:dyDescent="0.25">
      <c r="A22" s="26"/>
      <c r="B22" s="29" t="s">
        <v>207</v>
      </c>
      <c r="C22" s="30" t="s">
        <v>189</v>
      </c>
      <c r="D22" s="31" t="s">
        <v>194</v>
      </c>
      <c r="E22" s="32">
        <v>59356.5</v>
      </c>
      <c r="F22" s="34">
        <f t="shared" si="1"/>
        <v>2967.8249999999998</v>
      </c>
      <c r="G22" s="35" t="s">
        <v>0</v>
      </c>
      <c r="H22" s="26"/>
    </row>
    <row r="23" spans="1:8" s="150" customFormat="1" x14ac:dyDescent="0.25">
      <c r="A23" s="26"/>
      <c r="B23" s="29" t="s">
        <v>208</v>
      </c>
      <c r="C23" s="30" t="s">
        <v>189</v>
      </c>
      <c r="D23" s="31" t="s">
        <v>194</v>
      </c>
      <c r="E23" s="32">
        <v>209100</v>
      </c>
      <c r="F23" s="34">
        <f t="shared" si="1"/>
        <v>10455</v>
      </c>
      <c r="G23" s="35" t="s">
        <v>0</v>
      </c>
      <c r="H23" s="26"/>
    </row>
    <row r="24" spans="1:8" s="150" customFormat="1" x14ac:dyDescent="0.25">
      <c r="A24" s="26"/>
      <c r="B24" s="29" t="s">
        <v>209</v>
      </c>
      <c r="C24" s="30" t="s">
        <v>189</v>
      </c>
      <c r="D24" s="31" t="s">
        <v>198</v>
      </c>
      <c r="E24" s="32">
        <v>52211.09</v>
      </c>
      <c r="F24" s="34">
        <f t="shared" si="1"/>
        <v>5221.1089999999995</v>
      </c>
      <c r="G24" s="35" t="s">
        <v>0</v>
      </c>
      <c r="H24" s="26"/>
    </row>
    <row r="25" spans="1:8" s="150" customFormat="1" x14ac:dyDescent="0.25">
      <c r="A25" s="26"/>
      <c r="B25" s="29" t="s">
        <v>210</v>
      </c>
      <c r="C25" s="30" t="s">
        <v>189</v>
      </c>
      <c r="D25" s="31" t="s">
        <v>201</v>
      </c>
      <c r="E25" s="32">
        <v>2760204.7</v>
      </c>
      <c r="F25" s="34">
        <f t="shared" si="1"/>
        <v>55204.094000000005</v>
      </c>
      <c r="G25" s="35" t="s">
        <v>0</v>
      </c>
      <c r="H25" s="26"/>
    </row>
    <row r="26" spans="1:8" s="150" customFormat="1" x14ac:dyDescent="0.25">
      <c r="A26" s="26"/>
      <c r="B26" s="29" t="s">
        <v>211</v>
      </c>
      <c r="C26" s="30" t="s">
        <v>189</v>
      </c>
      <c r="D26" s="31" t="s">
        <v>201</v>
      </c>
      <c r="E26" s="32">
        <v>3666564.32</v>
      </c>
      <c r="F26" s="34">
        <f t="shared" si="1"/>
        <v>73331.286399999997</v>
      </c>
      <c r="G26" s="35" t="s">
        <v>0</v>
      </c>
      <c r="H26" s="26"/>
    </row>
    <row r="27" spans="1:8" s="150" customFormat="1" x14ac:dyDescent="0.25">
      <c r="A27" s="26"/>
      <c r="B27" s="29" t="s">
        <v>212</v>
      </c>
      <c r="C27" s="30" t="s">
        <v>189</v>
      </c>
      <c r="D27" s="31" t="s">
        <v>201</v>
      </c>
      <c r="E27" s="32">
        <v>4097070.03</v>
      </c>
      <c r="F27" s="34">
        <f t="shared" si="1"/>
        <v>81941.400599999994</v>
      </c>
      <c r="G27" s="35" t="s">
        <v>0</v>
      </c>
      <c r="H27" s="26"/>
    </row>
    <row r="28" spans="1:8" s="150" customFormat="1" x14ac:dyDescent="0.25">
      <c r="A28" s="26"/>
      <c r="B28" s="29" t="s">
        <v>213</v>
      </c>
      <c r="C28" s="30" t="s">
        <v>189</v>
      </c>
      <c r="D28" s="31" t="s">
        <v>201</v>
      </c>
      <c r="E28" s="32">
        <v>1485726.11</v>
      </c>
      <c r="F28" s="34">
        <f t="shared" si="1"/>
        <v>29714.522200000003</v>
      </c>
      <c r="G28" s="35" t="s">
        <v>0</v>
      </c>
      <c r="H28" s="26"/>
    </row>
    <row r="29" spans="1:8" s="150" customFormat="1" x14ac:dyDescent="0.25">
      <c r="A29" s="26"/>
      <c r="B29" s="29" t="s">
        <v>214</v>
      </c>
      <c r="C29" s="30" t="s">
        <v>189</v>
      </c>
      <c r="D29" s="31" t="s">
        <v>215</v>
      </c>
      <c r="E29" s="32">
        <v>384927.84</v>
      </c>
      <c r="F29" s="34">
        <f t="shared" si="1"/>
        <v>12830.928000000002</v>
      </c>
      <c r="G29" s="35" t="s">
        <v>0</v>
      </c>
      <c r="H29" s="26"/>
    </row>
    <row r="30" spans="1:8" s="150" customFormat="1" x14ac:dyDescent="0.25">
      <c r="A30" s="26"/>
      <c r="B30" s="29" t="s">
        <v>216</v>
      </c>
      <c r="C30" s="30" t="s">
        <v>189</v>
      </c>
      <c r="D30" s="31" t="s">
        <v>192</v>
      </c>
      <c r="E30" s="32">
        <v>3957038.19</v>
      </c>
      <c r="F30" s="34">
        <f t="shared" si="1"/>
        <v>52760.5092</v>
      </c>
      <c r="G30" s="35" t="s">
        <v>0</v>
      </c>
      <c r="H30" s="26"/>
    </row>
    <row r="31" spans="1:8" s="150" customFormat="1" x14ac:dyDescent="0.25">
      <c r="A31" s="26"/>
      <c r="B31" s="29" t="s">
        <v>217</v>
      </c>
      <c r="C31" s="30" t="s">
        <v>189</v>
      </c>
      <c r="D31" s="31" t="s">
        <v>192</v>
      </c>
      <c r="E31" s="32">
        <v>7056614.3700000001</v>
      </c>
      <c r="F31" s="34">
        <f t="shared" si="1"/>
        <v>94088.191600000006</v>
      </c>
      <c r="G31" s="35" t="s">
        <v>0</v>
      </c>
      <c r="H31" s="26"/>
    </row>
    <row r="32" spans="1:8" s="150" customFormat="1" x14ac:dyDescent="0.25">
      <c r="A32" s="26"/>
      <c r="B32" s="29" t="s">
        <v>218</v>
      </c>
      <c r="C32" s="30" t="s">
        <v>189</v>
      </c>
      <c r="D32" s="31" t="s">
        <v>192</v>
      </c>
      <c r="E32" s="32">
        <v>508170.92</v>
      </c>
      <c r="F32" s="34">
        <f t="shared" si="1"/>
        <v>6775.6122666666661</v>
      </c>
      <c r="G32" s="35" t="s">
        <v>0</v>
      </c>
      <c r="H32" s="26"/>
    </row>
    <row r="33" spans="1:8" s="150" customFormat="1" x14ac:dyDescent="0.25">
      <c r="A33" s="26"/>
      <c r="B33" s="29" t="s">
        <v>219</v>
      </c>
      <c r="C33" s="30" t="s">
        <v>189</v>
      </c>
      <c r="D33" s="31" t="s">
        <v>192</v>
      </c>
      <c r="E33" s="32">
        <v>3174083.37</v>
      </c>
      <c r="F33" s="34">
        <f t="shared" si="1"/>
        <v>42321.111600000004</v>
      </c>
      <c r="G33" s="35" t="s">
        <v>0</v>
      </c>
      <c r="H33" s="26"/>
    </row>
    <row r="34" spans="1:8" s="150" customFormat="1" x14ac:dyDescent="0.25">
      <c r="A34" s="26"/>
      <c r="B34" s="29" t="s">
        <v>188</v>
      </c>
      <c r="C34" s="30" t="s">
        <v>189</v>
      </c>
      <c r="D34" s="31" t="s">
        <v>190</v>
      </c>
      <c r="E34" s="32">
        <v>55000</v>
      </c>
      <c r="F34" s="34">
        <f t="shared" si="1"/>
        <v>11000</v>
      </c>
      <c r="G34" s="35" t="s">
        <v>0</v>
      </c>
      <c r="H34" s="26"/>
    </row>
    <row r="35" spans="1:8" s="150" customFormat="1" x14ac:dyDescent="0.25">
      <c r="A35" s="26"/>
      <c r="B35" s="29" t="s">
        <v>188</v>
      </c>
      <c r="C35" s="30" t="s">
        <v>189</v>
      </c>
      <c r="D35" s="31" t="s">
        <v>190</v>
      </c>
      <c r="E35" s="32">
        <v>258696.67</v>
      </c>
      <c r="F35" s="34">
        <f t="shared" si="1"/>
        <v>51739.334000000003</v>
      </c>
      <c r="G35" s="35" t="s">
        <v>0</v>
      </c>
      <c r="H35" s="26"/>
    </row>
    <row r="36" spans="1:8" s="150" customFormat="1" x14ac:dyDescent="0.25">
      <c r="A36" s="26"/>
      <c r="B36" s="29" t="s">
        <v>220</v>
      </c>
      <c r="C36" s="30" t="s">
        <v>189</v>
      </c>
      <c r="D36" s="31" t="s">
        <v>190</v>
      </c>
      <c r="E36" s="32">
        <v>383532.89</v>
      </c>
      <c r="F36" s="34">
        <f t="shared" si="1"/>
        <v>76706.578000000009</v>
      </c>
      <c r="G36" s="35" t="s">
        <v>0</v>
      </c>
      <c r="H36" s="26"/>
    </row>
    <row r="37" spans="1:8" s="150" customFormat="1" x14ac:dyDescent="0.25">
      <c r="A37" s="26"/>
      <c r="B37" s="29" t="s">
        <v>221</v>
      </c>
      <c r="C37" s="30" t="s">
        <v>189</v>
      </c>
      <c r="D37" s="31" t="s">
        <v>190</v>
      </c>
      <c r="E37" s="32">
        <v>17700</v>
      </c>
      <c r="F37" s="34">
        <f t="shared" si="1"/>
        <v>3540</v>
      </c>
      <c r="G37" s="35" t="s">
        <v>0</v>
      </c>
      <c r="H37" s="26"/>
    </row>
    <row r="38" spans="1:8" s="150" customFormat="1" x14ac:dyDescent="0.25">
      <c r="A38" s="26"/>
      <c r="B38" s="29" t="s">
        <v>222</v>
      </c>
      <c r="C38" s="30" t="s">
        <v>189</v>
      </c>
      <c r="D38" s="31" t="s">
        <v>190</v>
      </c>
      <c r="E38" s="32">
        <v>24985</v>
      </c>
      <c r="F38" s="34">
        <f t="shared" si="1"/>
        <v>4997</v>
      </c>
      <c r="G38" s="35" t="s">
        <v>0</v>
      </c>
      <c r="H38" s="26"/>
    </row>
    <row r="39" spans="1:8" s="150" customFormat="1" x14ac:dyDescent="0.25">
      <c r="A39" s="26"/>
      <c r="B39" s="29" t="s">
        <v>223</v>
      </c>
      <c r="C39" s="30" t="s">
        <v>189</v>
      </c>
      <c r="D39" s="31" t="s">
        <v>190</v>
      </c>
      <c r="E39" s="32">
        <v>192300</v>
      </c>
      <c r="F39" s="34">
        <f t="shared" si="1"/>
        <v>38460</v>
      </c>
      <c r="G39" s="35" t="s">
        <v>0</v>
      </c>
      <c r="H39" s="26"/>
    </row>
    <row r="40" spans="1:8" s="150" customFormat="1" x14ac:dyDescent="0.25">
      <c r="A40" s="26"/>
      <c r="B40" s="29" t="s">
        <v>224</v>
      </c>
      <c r="C40" s="30" t="s">
        <v>189</v>
      </c>
      <c r="D40" s="31" t="s">
        <v>190</v>
      </c>
      <c r="E40" s="32">
        <v>15211.46</v>
      </c>
      <c r="F40" s="34">
        <f t="shared" si="1"/>
        <v>3042.2919999999999</v>
      </c>
      <c r="G40" s="35" t="s">
        <v>0</v>
      </c>
      <c r="H40" s="26"/>
    </row>
    <row r="41" spans="1:8" s="150" customFormat="1" x14ac:dyDescent="0.25">
      <c r="A41" s="26"/>
      <c r="B41" s="23" t="s">
        <v>72</v>
      </c>
      <c r="C41" s="160"/>
      <c r="D41" s="160"/>
      <c r="E41" s="160"/>
      <c r="F41" s="36">
        <f>SUM(F8:F40)</f>
        <v>1492498.8373</v>
      </c>
      <c r="G41" s="37" t="s">
        <v>0</v>
      </c>
      <c r="H41" s="26"/>
    </row>
    <row r="42" spans="1:8" s="150" customFormat="1" x14ac:dyDescent="0.25">
      <c r="A42" s="26"/>
      <c r="B42" s="107" t="s">
        <v>136</v>
      </c>
      <c r="C42" s="161"/>
      <c r="D42" s="161"/>
      <c r="E42" s="161"/>
      <c r="F42" s="66">
        <v>5020124.2033333331</v>
      </c>
      <c r="G42" s="37" t="s">
        <v>0</v>
      </c>
      <c r="H42" s="26"/>
    </row>
    <row r="43" spans="1:8" s="150" customFormat="1" x14ac:dyDescent="0.25">
      <c r="A43" s="26"/>
      <c r="B43" s="39" t="s">
        <v>69</v>
      </c>
      <c r="C43" s="162"/>
      <c r="D43" s="162"/>
      <c r="E43" s="163"/>
      <c r="F43" s="38">
        <f>F41+F42</f>
        <v>6512623.0406333329</v>
      </c>
      <c r="G43" s="38" t="s">
        <v>0</v>
      </c>
      <c r="H43" s="26"/>
    </row>
    <row r="44" spans="1:8" s="150" customFormat="1" x14ac:dyDescent="0.25">
      <c r="A44" s="26"/>
      <c r="B44" s="26"/>
      <c r="C44" s="26"/>
      <c r="D44" s="26"/>
      <c r="E44" s="26"/>
      <c r="F44" s="26"/>
      <c r="G44" s="26"/>
      <c r="H44" s="26"/>
    </row>
    <row r="45" spans="1:8" s="150" customFormat="1" x14ac:dyDescent="0.25">
      <c r="A45" s="26"/>
      <c r="B45" s="26"/>
      <c r="C45" s="26"/>
      <c r="D45" s="26"/>
      <c r="E45" s="26"/>
      <c r="F45" s="26"/>
      <c r="G45" s="26"/>
      <c r="H45" s="26"/>
    </row>
    <row r="46" spans="1:8" s="150" customFormat="1" x14ac:dyDescent="0.25">
      <c r="A46" s="26"/>
      <c r="B46" s="26"/>
      <c r="C46" s="26"/>
      <c r="D46" s="26"/>
      <c r="E46" s="26"/>
      <c r="F46" s="26"/>
      <c r="G46" s="26"/>
      <c r="H46" s="26"/>
    </row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t="14.45" hidden="1" customHeight="1" x14ac:dyDescent="0.25"/>
    <row r="51" s="150" customFormat="1" ht="14.45" hidden="1" customHeight="1" x14ac:dyDescent="0.25"/>
    <row r="52" s="150" customFormat="1" ht="15" hidden="1" customHeight="1" x14ac:dyDescent="0.25"/>
    <row r="53" s="150" customFormat="1" ht="15" hidden="1" customHeight="1" x14ac:dyDescent="0.25"/>
    <row r="54" s="150" customFormat="1" ht="15" hidden="1" customHeight="1" x14ac:dyDescent="0.25"/>
    <row r="55" s="150" customFormat="1" ht="15" hidden="1" customHeight="1" x14ac:dyDescent="0.25"/>
    <row r="56" s="150" customFormat="1" ht="15" hidden="1" customHeight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Arwos Spildevand AS</v>
      </c>
      <c r="B1" s="164"/>
      <c r="C1" s="164"/>
      <c r="D1" s="164"/>
      <c r="E1" s="164"/>
    </row>
    <row r="2" spans="1:5" x14ac:dyDescent="0.25">
      <c r="A2" s="1" t="str">
        <f>'1. Forside'!A2</f>
        <v>S004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1276278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1441440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investeringer'!F41</f>
        <v>1492498.8373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267279.67460000003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4"/>
  <sheetViews>
    <sheetView view="pageLayout" topLeftCell="A7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Arwos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S004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225</v>
      </c>
      <c r="C8" s="30">
        <v>2015</v>
      </c>
      <c r="D8" s="31">
        <v>60</v>
      </c>
      <c r="E8" s="32">
        <v>1100000</v>
      </c>
      <c r="F8" s="45">
        <f>E8/D8</f>
        <v>18333.333333333332</v>
      </c>
      <c r="G8" s="35" t="s">
        <v>0</v>
      </c>
      <c r="H8" s="26"/>
    </row>
    <row r="9" spans="1:8" s="150" customFormat="1" x14ac:dyDescent="0.25">
      <c r="A9" s="26"/>
      <c r="B9" s="29" t="s">
        <v>217</v>
      </c>
      <c r="C9" s="30">
        <v>2015</v>
      </c>
      <c r="D9" s="31">
        <v>75</v>
      </c>
      <c r="E9" s="32">
        <v>7469943</v>
      </c>
      <c r="F9" s="45">
        <f t="shared" ref="F9:F28" si="0">E9/D9</f>
        <v>99599.24</v>
      </c>
      <c r="G9" s="35" t="s">
        <v>0</v>
      </c>
      <c r="H9" s="26"/>
    </row>
    <row r="10" spans="1:8" s="150" customFormat="1" x14ac:dyDescent="0.25">
      <c r="A10" s="26"/>
      <c r="B10" s="29" t="s">
        <v>217</v>
      </c>
      <c r="C10" s="30">
        <v>2015</v>
      </c>
      <c r="D10" s="31">
        <v>75</v>
      </c>
      <c r="E10" s="32">
        <v>500000</v>
      </c>
      <c r="F10" s="45">
        <f t="shared" si="0"/>
        <v>6666.666666666667</v>
      </c>
      <c r="G10" s="35" t="s">
        <v>0</v>
      </c>
      <c r="H10" s="26"/>
    </row>
    <row r="11" spans="1:8" s="150" customFormat="1" x14ac:dyDescent="0.25">
      <c r="A11" s="26"/>
      <c r="B11" s="29" t="s">
        <v>214</v>
      </c>
      <c r="C11" s="30">
        <v>2015</v>
      </c>
      <c r="D11" s="31">
        <v>30</v>
      </c>
      <c r="E11" s="32">
        <v>1000000</v>
      </c>
      <c r="F11" s="45">
        <f t="shared" si="0"/>
        <v>33333.333333333336</v>
      </c>
      <c r="G11" s="35" t="s">
        <v>0</v>
      </c>
      <c r="H11" s="26"/>
    </row>
    <row r="12" spans="1:8" s="150" customFormat="1" x14ac:dyDescent="0.25">
      <c r="A12" s="26"/>
      <c r="B12" s="29" t="s">
        <v>217</v>
      </c>
      <c r="C12" s="30">
        <v>2015</v>
      </c>
      <c r="D12" s="31">
        <v>75</v>
      </c>
      <c r="E12" s="32">
        <v>14250000</v>
      </c>
      <c r="F12" s="45">
        <f t="shared" si="0"/>
        <v>190000</v>
      </c>
      <c r="G12" s="35" t="s">
        <v>0</v>
      </c>
      <c r="H12" s="26"/>
    </row>
    <row r="13" spans="1:8" s="150" customFormat="1" x14ac:dyDescent="0.25">
      <c r="A13" s="26"/>
      <c r="B13" s="29" t="s">
        <v>218</v>
      </c>
      <c r="C13" s="30">
        <v>2015</v>
      </c>
      <c r="D13" s="31">
        <v>75</v>
      </c>
      <c r="E13" s="32">
        <v>28859684</v>
      </c>
      <c r="F13" s="45">
        <f t="shared" si="0"/>
        <v>384795.78666666668</v>
      </c>
      <c r="G13" s="35" t="s">
        <v>0</v>
      </c>
      <c r="H13" s="26"/>
    </row>
    <row r="14" spans="1:8" s="150" customFormat="1" x14ac:dyDescent="0.25">
      <c r="A14" s="26"/>
      <c r="B14" s="29" t="s">
        <v>217</v>
      </c>
      <c r="C14" s="30">
        <v>2015</v>
      </c>
      <c r="D14" s="31">
        <v>75</v>
      </c>
      <c r="E14" s="32">
        <v>7300000</v>
      </c>
      <c r="F14" s="45">
        <f t="shared" si="0"/>
        <v>97333.333333333328</v>
      </c>
      <c r="G14" s="35" t="s">
        <v>0</v>
      </c>
      <c r="H14" s="26"/>
    </row>
    <row r="15" spans="1:8" s="150" customFormat="1" x14ac:dyDescent="0.25">
      <c r="A15" s="26"/>
      <c r="B15" s="29" t="s">
        <v>200</v>
      </c>
      <c r="C15" s="30">
        <v>2015</v>
      </c>
      <c r="D15" s="31">
        <v>50</v>
      </c>
      <c r="E15" s="32">
        <v>6684636</v>
      </c>
      <c r="F15" s="45">
        <f t="shared" si="0"/>
        <v>133692.72</v>
      </c>
      <c r="G15" s="35" t="s">
        <v>0</v>
      </c>
      <c r="H15" s="26"/>
    </row>
    <row r="16" spans="1:8" s="150" customFormat="1" x14ac:dyDescent="0.25">
      <c r="A16" s="26"/>
      <c r="B16" s="29" t="s">
        <v>200</v>
      </c>
      <c r="C16" s="30">
        <v>2015</v>
      </c>
      <c r="D16" s="31">
        <v>50</v>
      </c>
      <c r="E16" s="32">
        <v>3982606</v>
      </c>
      <c r="F16" s="45">
        <f t="shared" si="0"/>
        <v>79652.12</v>
      </c>
      <c r="G16" s="35" t="s">
        <v>0</v>
      </c>
      <c r="H16" s="26"/>
    </row>
    <row r="17" spans="1:8" s="150" customFormat="1" x14ac:dyDescent="0.25">
      <c r="A17" s="26"/>
      <c r="B17" s="29" t="s">
        <v>196</v>
      </c>
      <c r="C17" s="30">
        <v>2015</v>
      </c>
      <c r="D17" s="31">
        <v>20</v>
      </c>
      <c r="E17" s="32">
        <v>3217820</v>
      </c>
      <c r="F17" s="45">
        <f t="shared" si="0"/>
        <v>160891</v>
      </c>
      <c r="G17" s="35" t="s">
        <v>0</v>
      </c>
      <c r="H17" s="26"/>
    </row>
    <row r="18" spans="1:8" s="150" customFormat="1" x14ac:dyDescent="0.25">
      <c r="A18" s="26"/>
      <c r="B18" s="29" t="s">
        <v>223</v>
      </c>
      <c r="C18" s="30">
        <v>2015</v>
      </c>
      <c r="D18" s="31">
        <v>5</v>
      </c>
      <c r="E18" s="32">
        <v>570000</v>
      </c>
      <c r="F18" s="45">
        <f t="shared" si="0"/>
        <v>114000</v>
      </c>
      <c r="G18" s="35" t="s">
        <v>0</v>
      </c>
      <c r="H18" s="26"/>
    </row>
    <row r="19" spans="1:8" s="150" customFormat="1" x14ac:dyDescent="0.25">
      <c r="A19" s="26"/>
      <c r="B19" s="29" t="s">
        <v>217</v>
      </c>
      <c r="C19" s="30">
        <v>2016</v>
      </c>
      <c r="D19" s="31">
        <v>75</v>
      </c>
      <c r="E19" s="32">
        <v>6900000</v>
      </c>
      <c r="F19" s="45">
        <f t="shared" si="0"/>
        <v>92000</v>
      </c>
      <c r="G19" s="35" t="s">
        <v>0</v>
      </c>
      <c r="H19" s="26"/>
    </row>
    <row r="20" spans="1:8" s="150" customFormat="1" x14ac:dyDescent="0.25">
      <c r="A20" s="26"/>
      <c r="B20" s="29" t="s">
        <v>217</v>
      </c>
      <c r="C20" s="30">
        <v>2016</v>
      </c>
      <c r="D20" s="31">
        <v>75</v>
      </c>
      <c r="E20" s="32">
        <v>500000</v>
      </c>
      <c r="F20" s="45">
        <f t="shared" si="0"/>
        <v>6666.666666666667</v>
      </c>
      <c r="G20" s="35" t="s">
        <v>0</v>
      </c>
      <c r="H20" s="26"/>
    </row>
    <row r="21" spans="1:8" s="150" customFormat="1" x14ac:dyDescent="0.25">
      <c r="A21" s="26"/>
      <c r="B21" s="29" t="s">
        <v>214</v>
      </c>
      <c r="C21" s="30">
        <v>2016</v>
      </c>
      <c r="D21" s="31">
        <v>30</v>
      </c>
      <c r="E21" s="32">
        <v>1000000</v>
      </c>
      <c r="F21" s="45">
        <f t="shared" si="0"/>
        <v>33333.333333333336</v>
      </c>
      <c r="G21" s="35" t="s">
        <v>0</v>
      </c>
      <c r="H21" s="26"/>
    </row>
    <row r="22" spans="1:8" s="150" customFormat="1" x14ac:dyDescent="0.25">
      <c r="A22" s="26"/>
      <c r="B22" s="29" t="s">
        <v>217</v>
      </c>
      <c r="C22" s="30">
        <v>2016</v>
      </c>
      <c r="D22" s="31">
        <v>75</v>
      </c>
      <c r="E22" s="32">
        <v>14250000</v>
      </c>
      <c r="F22" s="45">
        <f t="shared" si="0"/>
        <v>190000</v>
      </c>
      <c r="G22" s="35" t="s">
        <v>0</v>
      </c>
      <c r="H22" s="26"/>
    </row>
    <row r="23" spans="1:8" s="150" customFormat="1" x14ac:dyDescent="0.25">
      <c r="A23" s="26"/>
      <c r="B23" s="29" t="s">
        <v>218</v>
      </c>
      <c r="C23" s="30">
        <v>2016</v>
      </c>
      <c r="D23" s="31">
        <v>75</v>
      </c>
      <c r="E23" s="32">
        <v>26980000</v>
      </c>
      <c r="F23" s="45">
        <f t="shared" si="0"/>
        <v>359733.33333333331</v>
      </c>
      <c r="G23" s="35" t="s">
        <v>0</v>
      </c>
      <c r="H23" s="26"/>
    </row>
    <row r="24" spans="1:8" s="150" customFormat="1" x14ac:dyDescent="0.25">
      <c r="A24" s="26"/>
      <c r="B24" s="29" t="s">
        <v>217</v>
      </c>
      <c r="C24" s="30">
        <v>2016</v>
      </c>
      <c r="D24" s="31">
        <v>75</v>
      </c>
      <c r="E24" s="32">
        <v>7300000</v>
      </c>
      <c r="F24" s="45">
        <f t="shared" si="0"/>
        <v>97333.333333333328</v>
      </c>
      <c r="G24" s="35" t="s">
        <v>0</v>
      </c>
      <c r="H24" s="26"/>
    </row>
    <row r="25" spans="1:8" s="150" customFormat="1" x14ac:dyDescent="0.25">
      <c r="A25" s="26"/>
      <c r="B25" s="29" t="s">
        <v>200</v>
      </c>
      <c r="C25" s="30">
        <v>2016</v>
      </c>
      <c r="D25" s="31">
        <v>50</v>
      </c>
      <c r="E25" s="32">
        <v>6000000</v>
      </c>
      <c r="F25" s="45">
        <f t="shared" si="0"/>
        <v>120000</v>
      </c>
      <c r="G25" s="35" t="s">
        <v>0</v>
      </c>
      <c r="H25" s="26"/>
    </row>
    <row r="26" spans="1:8" s="150" customFormat="1" x14ac:dyDescent="0.25">
      <c r="A26" s="26"/>
      <c r="B26" s="29" t="s">
        <v>200</v>
      </c>
      <c r="C26" s="30">
        <v>2016</v>
      </c>
      <c r="D26" s="31">
        <v>50</v>
      </c>
      <c r="E26" s="32">
        <v>3600000</v>
      </c>
      <c r="F26" s="45">
        <f t="shared" si="0"/>
        <v>72000</v>
      </c>
      <c r="G26" s="35" t="s">
        <v>0</v>
      </c>
      <c r="H26" s="26"/>
    </row>
    <row r="27" spans="1:8" s="150" customFormat="1" x14ac:dyDescent="0.25">
      <c r="A27" s="26"/>
      <c r="B27" s="29" t="s">
        <v>196</v>
      </c>
      <c r="C27" s="30">
        <v>2016</v>
      </c>
      <c r="D27" s="31">
        <v>20</v>
      </c>
      <c r="E27" s="32">
        <v>2900000</v>
      </c>
      <c r="F27" s="45">
        <f t="shared" si="0"/>
        <v>145000</v>
      </c>
      <c r="G27" s="35" t="s">
        <v>0</v>
      </c>
      <c r="H27" s="26"/>
    </row>
    <row r="28" spans="1:8" s="150" customFormat="1" x14ac:dyDescent="0.25">
      <c r="A28" s="26"/>
      <c r="B28" s="29" t="s">
        <v>223</v>
      </c>
      <c r="C28" s="30">
        <v>2016</v>
      </c>
      <c r="D28" s="31">
        <v>5</v>
      </c>
      <c r="E28" s="32">
        <v>570000</v>
      </c>
      <c r="F28" s="45">
        <f t="shared" si="0"/>
        <v>114000</v>
      </c>
      <c r="G28" s="35" t="s">
        <v>0</v>
      </c>
      <c r="H28" s="26"/>
    </row>
    <row r="29" spans="1:8" s="150" customFormat="1" x14ac:dyDescent="0.25">
      <c r="A29" s="26"/>
      <c r="B29" s="109" t="s">
        <v>73</v>
      </c>
      <c r="C29" s="167"/>
      <c r="D29" s="168"/>
      <c r="E29" s="169"/>
      <c r="F29" s="46">
        <f>SUMIF(C8:C28,"2015",F8:F28)</f>
        <v>1318297.5333333334</v>
      </c>
      <c r="G29" s="47" t="s">
        <v>0</v>
      </c>
      <c r="H29" s="26"/>
    </row>
    <row r="30" spans="1:8" s="150" customFormat="1" x14ac:dyDescent="0.25">
      <c r="A30" s="26"/>
      <c r="B30" s="107" t="s">
        <v>134</v>
      </c>
      <c r="C30" s="170"/>
      <c r="D30" s="171"/>
      <c r="E30" s="172"/>
      <c r="F30" s="46">
        <f>SUMIF(C8:C28,"2016",F8:F28)</f>
        <v>1230066.6666666665</v>
      </c>
      <c r="G30" s="47" t="s">
        <v>0</v>
      </c>
      <c r="H30" s="26"/>
    </row>
    <row r="31" spans="1:8" s="150" customFormat="1" x14ac:dyDescent="0.25">
      <c r="A31" s="26"/>
      <c r="B31" s="50" t="s">
        <v>36</v>
      </c>
      <c r="C31" s="173"/>
      <c r="D31" s="174"/>
      <c r="E31" s="174"/>
      <c r="F31" s="48">
        <f>F29+F30</f>
        <v>2548364.2000000002</v>
      </c>
      <c r="G31" s="49" t="s">
        <v>0</v>
      </c>
      <c r="H31" s="26"/>
    </row>
    <row r="32" spans="1:8" s="150" customFormat="1" x14ac:dyDescent="0.25">
      <c r="A32" s="26"/>
      <c r="B32" s="26"/>
      <c r="C32" s="166"/>
      <c r="D32" s="26"/>
      <c r="E32" s="26"/>
      <c r="F32" s="26"/>
      <c r="G32" s="26"/>
      <c r="H32" s="26"/>
    </row>
    <row r="33" spans="1:8" s="150" customFormat="1" x14ac:dyDescent="0.25">
      <c r="A33" s="26"/>
      <c r="B33" s="26"/>
      <c r="C33" s="166"/>
      <c r="D33" s="26"/>
      <c r="E33" s="26"/>
      <c r="F33" s="26"/>
      <c r="G33" s="26"/>
      <c r="H33" s="26"/>
    </row>
    <row r="34" spans="1:8" s="150" customFormat="1" x14ac:dyDescent="0.25">
      <c r="A34" s="26"/>
      <c r="B34" s="26"/>
      <c r="C34" s="166"/>
      <c r="D34" s="26"/>
      <c r="E34" s="26"/>
      <c r="F34" s="175"/>
      <c r="G34" s="175"/>
      <c r="H34" s="26"/>
    </row>
    <row r="35" spans="1:8" s="150" customFormat="1" hidden="1" x14ac:dyDescent="0.25">
      <c r="C35" s="176"/>
    </row>
    <row r="36" spans="1:8" s="150" customFormat="1" hidden="1" x14ac:dyDescent="0.25">
      <c r="C36" s="176"/>
    </row>
    <row r="37" spans="1:8" s="150" customFormat="1" hidden="1" x14ac:dyDescent="0.25">
      <c r="C37" s="176"/>
    </row>
    <row r="38" spans="1:8" s="150" customFormat="1" hidden="1" x14ac:dyDescent="0.25">
      <c r="C38" s="176"/>
    </row>
    <row r="39" spans="1:8" s="150" customFormat="1" hidden="1" x14ac:dyDescent="0.25">
      <c r="C39" s="176"/>
    </row>
    <row r="40" spans="1:8" s="150" customFormat="1" hidden="1" x14ac:dyDescent="0.25">
      <c r="C40" s="176"/>
    </row>
    <row r="41" spans="1:8" s="150" customFormat="1" hidden="1" x14ac:dyDescent="0.25">
      <c r="C41" s="17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t="12" hidden="1" customHeight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Arwos Spildevand AS</v>
      </c>
      <c r="B1" s="56"/>
      <c r="C1" s="56"/>
      <c r="D1" s="178"/>
      <c r="E1" s="56"/>
    </row>
    <row r="2" spans="1:5" x14ac:dyDescent="0.25">
      <c r="A2" s="222" t="str">
        <f>'1. Forside'!A2</f>
        <v>S004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226</v>
      </c>
      <c r="C8" s="51">
        <v>325000</v>
      </c>
      <c r="D8" s="182" t="s">
        <v>0</v>
      </c>
      <c r="E8" s="56"/>
    </row>
    <row r="9" spans="1:5" x14ac:dyDescent="0.25">
      <c r="A9" s="56"/>
      <c r="B9" s="207" t="s">
        <v>227</v>
      </c>
      <c r="C9" s="51">
        <v>6000000</v>
      </c>
      <c r="D9" s="182" t="s">
        <v>0</v>
      </c>
      <c r="E9" s="56"/>
    </row>
    <row r="10" spans="1:5" x14ac:dyDescent="0.25">
      <c r="A10" s="56"/>
      <c r="B10" s="207" t="s">
        <v>228</v>
      </c>
      <c r="C10" s="51">
        <v>3300000</v>
      </c>
      <c r="D10" s="182" t="s">
        <v>0</v>
      </c>
      <c r="E10" s="56"/>
    </row>
    <row r="11" spans="1:5" x14ac:dyDescent="0.25">
      <c r="A11" s="56"/>
      <c r="B11" s="207" t="s">
        <v>229</v>
      </c>
      <c r="C11" s="51">
        <v>600000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10258000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211000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12500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223500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2801557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1877004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924553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2015-09-25T07:55:21Z</dcterms:modified>
</cp:coreProperties>
</file>